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otal " sheetId="1" r:id="rId4"/>
    <sheet name="Posts" sheetId="2" r:id="rId5"/>
    <sheet name="Hashtags" sheetId="3" r:id="rId6"/>
    <sheet name="Audience" sheetId="4" r:id="rId7"/>
    <sheet name="Stories" sheetId="5" r:id="rId8"/>
    <sheet name="Mentions" sheetId="6" r:id="rId9"/>
    <sheet name="Advertising" sheetId="7" r:id="rId10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<sst xmlns="http://schemas.openxmlformats.org/spreadsheetml/2006/main" uniqueCount="334">
  <si>
    <t>Date</t>
  </si>
  <si>
    <t>Followers</t>
  </si>
  <si>
    <t>Following</t>
  </si>
  <si>
    <t>Posts</t>
  </si>
  <si>
    <t>Likes (avg.)</t>
  </si>
  <si>
    <t>Comments (Ms.)</t>
  </si>
  <si>
    <t>Engagement Rate (%)</t>
  </si>
  <si>
    <t>Views</t>
  </si>
  <si>
    <t>Reach</t>
  </si>
  <si>
    <t>Profile views</t>
  </si>
  <si>
    <t>Clicks</t>
  </si>
  <si>
    <t>Published Stories</t>
  </si>
  <si>
    <t>Total amount</t>
  </si>
  <si>
    <t>Changes</t>
  </si>
  <si>
    <t>Formal replies</t>
  </si>
  <si>
    <t>New</t>
  </si>
  <si>
    <t>Likes</t>
  </si>
  <si>
    <t>Comments</t>
  </si>
  <si>
    <t>Saves</t>
  </si>
  <si>
    <t>Day</t>
  </si>
  <si>
    <t>Week</t>
  </si>
  <si>
    <t>Monthly</t>
  </si>
  <si>
    <t>The link</t>
  </si>
  <si>
    <t>At</t>
  </si>
  <si>
    <t>E-mail</t>
  </si>
  <si>
    <t>On the phone</t>
  </si>
  <si>
    <t>The link in the text</t>
  </si>
  <si>
    <t>Replies</t>
  </si>
  <si>
    <t>01.12.2019</t>
  </si>
  <si>
    <t>02.12.2019</t>
  </si>
  <si>
    <t>03.12.2019</t>
  </si>
  <si>
    <t>04.12.2019</t>
  </si>
  <si>
    <t>05.12.2019</t>
  </si>
  <si>
    <t>06.12.2019</t>
  </si>
  <si>
    <t>07.12.2019</t>
  </si>
  <si>
    <t>08.12.2019</t>
  </si>
  <si>
    <t>09.12.2019</t>
  </si>
  <si>
    <t>10.12.2019</t>
  </si>
  <si>
    <t>11.12.2019</t>
  </si>
  <si>
    <t>12.12.2019</t>
  </si>
  <si>
    <t>13.12.2019</t>
  </si>
  <si>
    <t>14.12.2019</t>
  </si>
  <si>
    <t>15.12.2019</t>
  </si>
  <si>
    <t>16.12.2019</t>
  </si>
  <si>
    <t>17.12.2019</t>
  </si>
  <si>
    <t>18.12.2019</t>
  </si>
  <si>
    <t>19.12.2019</t>
  </si>
  <si>
    <t>20.12.2019</t>
  </si>
  <si>
    <t>21.12.2019</t>
  </si>
  <si>
    <t>22.12.2019</t>
  </si>
  <si>
    <t>23.12.2019</t>
  </si>
  <si>
    <t>24.12.2019</t>
  </si>
  <si>
    <t>25.12.2019</t>
  </si>
  <si>
    <t>26.12.2019</t>
  </si>
  <si>
    <t>27.12.2019</t>
  </si>
  <si>
    <t>28.12.2019</t>
  </si>
  <si>
    <t>29.12.2019</t>
  </si>
  <si>
    <t>30.12.2019</t>
  </si>
  <si>
    <t>31.12.2019</t>
  </si>
  <si>
    <t>Total:</t>
  </si>
  <si>
    <t>Type</t>
  </si>
  <si>
    <t>Link</t>
  </si>
  <si>
    <t>Text</t>
  </si>
  <si>
    <t xml:space="preserve">Saved </t>
  </si>
  <si>
    <t>Video views</t>
  </si>
  <si>
    <t>ER, %</t>
  </si>
  <si>
    <t>ERViews, %</t>
  </si>
  <si>
    <t>ERReach, %</t>
  </si>
  <si>
    <t>Promotion advantage of promopost</t>
  </si>
  <si>
    <t>Organic reach</t>
  </si>
  <si>
    <t>Category</t>
  </si>
  <si>
    <t>Year-month</t>
  </si>
  <si>
    <t xml:space="preserve">Clicks </t>
  </si>
  <si>
    <t>The cost</t>
  </si>
  <si>
    <t>CPC</t>
  </si>
  <si>
    <t>CPP</t>
  </si>
  <si>
    <t>CPM</t>
  </si>
  <si>
    <t>CTR</t>
  </si>
  <si>
    <t>Photo</t>
  </si>
  <si>
    <t>Про рекламу
⠀
— А можете не помечать, что это реклама? — каждый второй рекламодатель.
⠀
Бизнес боится слова «реклама», блогеры боятся говорить о том, что они делают рекламу, а аудитория бесится и не доверяет больше никаким рекомендациям.
⠀
Я активно слежу за рынком рекламы в Telegram и очень часто получаю запросы на платное размещение. Регулярно приходит задача на «посев» какой-то новости в «нативном формате».
⠀
— А давайте вы напишите про непрофильный для себя инфоповод, вы и ещё 20+ каналов в одной тематике, но это будет как бы от души.
⠀
Такая идея? Особенно для аудитории маркетологов, которые любую рекламу различают за километр.
⠀
Моя позиция простая: всю рекламу надо помечать. У меня для этого заведён хэштег #рекомендовано в канале, а в блоге «партнёрский материал». Вся реклама за все годы существования блога была так помечена. Менее эффективной она от этого не стала, иначе рекламодатель обратно бы никогда не возвращался.
⠀
Кроме того, я считаю глупой и очень недальновидной практикой «продажи собственного мнения». Я регулярно рекламирую онлайн-курсы, разумеется предварительно отсматривая их программу/спикеров и так далее. Часть курсов про всякую «раскрутку Instagram, заработок в интернете» заворачиваю.
⠀
Но, для реальной рекомендации курса его надо бы пройти самостоятельно. Если я говорю читателю: это реклама, но я говно не рекламирую, получается абсолютно честные отношения.
⠀
Когда ты рекламируешь тот же курс, через рекомендацию без пометки «реклама», ты даёшь совет. Курс может зайти, а может не зайти. Если что-то пошло не так, то негатив летит в тебя в первую очередь, ведь ты посоветовал говно.
⠀
Мне дико нравится формат «нативных интеграций» у Лебедева, креативные интеграции в ЧБД, comment out и так далее.
⠀
Но просто вымораживает, когда СМИ/блогер/канал, которого я читаю, пытается мне впарить какую-то дичь и обмануть моё доверие.
⠀
Рекламу нужно помечать, от этого выигрывают все.
⠀
P.S. В декабре у меня случается повышенное число рекламных интеграций в блог, понять и простить, все вырученные средства пойдут на рислинг, новые микрофоны и развитие блога.</t>
  </si>
  <si>
    <t>2019-12</t>
  </si>
  <si>
    <t>Carousel posts</t>
  </si>
  <si>
    <t>Хороший рубрикатор?
⠀
Рубрикатор, как нечто сакральное, давно занимает умы SMM-менеджеров. С правильного и качественного рубрикатора начинаются (и на нём же заканчиваются) коммерческие предложения.
⠀
Рубрикаторы бывают продающими и не очень, всё зависит от точки зрения смотрящего.
⠀
Важно лишь одно. Чтобы рубрикатор соответствовал 5 пунктам из поста.
⠀
P.S. Я твёрдо убеждён, что мой читатель без проблем проживёт в своей Insta-ленте без моего лица, а вот структурированная и сокращённая до тезисов информация может понравиться куда больше.
⠀
Начинаем эксперимент, лайк+камент+шэр. Тексты станут меньше, качество креативов в галереях, я надеюсь, станет лучше. На эту потратил примерно 2 часа времени на «вёрстку» + 20 минут на структуру с текстом.</t>
  </si>
  <si>
    <t>Не части
⠀
Важно! Речь в посте идёт именно про экспертные профили, которые ведутся в одно лицо. Если у профиля есть команда профессионалов, как например у Тинькофф Журнала в 50+ человек (и это без авторов) можно вообще без проблем поддерживать нужный уровень качества контента.
⠀
Идея проста. Чем чаще и больше ты публикуешь посты, тем с большей долей вероятности, каждый отдельный пост будет будет проще, если мы говорим про его качество. К чему это приводит, в карусели.
⠀
Всё это работает только при условии, что редкие посты пишутся редко не просто так, а из-за долгой подготовки и вынашивания темы.
⠀
В новом году я опять начну эксперимент над собой и лентой и уйду в ежедневный постинг, посмотрим что из этого выйдет. Эксперимент прошлого марта-апреля до сих пор вспоминаю с ужасом.</t>
  </si>
  <si>
    <t>Hashtag</t>
  </si>
  <si>
    <t>Number</t>
  </si>
  <si>
    <t>Comments (avg.)</t>
  </si>
  <si>
    <t>Saves (Ms.)</t>
  </si>
  <si>
    <t>Hits (Ms.)</t>
  </si>
  <si>
    <t>Coverage (Ms.)</t>
  </si>
  <si>
    <t>рекомендовано</t>
  </si>
  <si>
    <t>Country</t>
  </si>
  <si>
    <t>City</t>
  </si>
  <si>
    <t>Language</t>
  </si>
  <si>
    <t>Age</t>
  </si>
  <si>
    <t>Subscribers, Husband</t>
  </si>
  <si>
    <t>Members, Wives</t>
  </si>
  <si>
    <t>Russia</t>
  </si>
  <si>
    <t>Moscow</t>
  </si>
  <si>
    <t>Russian</t>
  </si>
  <si>
    <t>13-17</t>
  </si>
  <si>
    <t>Ukraine</t>
  </si>
  <si>
    <t>Minsk</t>
  </si>
  <si>
    <t>English (United States)</t>
  </si>
  <si>
    <t>18-24</t>
  </si>
  <si>
    <t>Belarus</t>
  </si>
  <si>
    <t>Saint Petersburg</t>
  </si>
  <si>
    <t>English</t>
  </si>
  <si>
    <t>25-34</t>
  </si>
  <si>
    <t>Kazakhstan</t>
  </si>
  <si>
    <t>Kyiv</t>
  </si>
  <si>
    <t>Turkish</t>
  </si>
  <si>
    <t>35-44</t>
  </si>
  <si>
    <t>Turkey</t>
  </si>
  <si>
    <t>Yekaterinburg</t>
  </si>
  <si>
    <t>Ukrainian</t>
  </si>
  <si>
    <t>45-54</t>
  </si>
  <si>
    <t>India</t>
  </si>
  <si>
    <t>Kharkov</t>
  </si>
  <si>
    <t>Indonesian</t>
  </si>
  <si>
    <t>55-64</t>
  </si>
  <si>
    <t>United States</t>
  </si>
  <si>
    <t>Novosibirsk</t>
  </si>
  <si>
    <t>Spanish</t>
  </si>
  <si>
    <t>65+</t>
  </si>
  <si>
    <t>Moldova</t>
  </si>
  <si>
    <t>Krasnodar</t>
  </si>
  <si>
    <t>Arabic</t>
  </si>
  <si>
    <t>Total</t>
  </si>
  <si>
    <t>Indonesia</t>
  </si>
  <si>
    <t>Kazan</t>
  </si>
  <si>
    <t>Italian</t>
  </si>
  <si>
    <t>Poland</t>
  </si>
  <si>
    <t>Odessa</t>
  </si>
  <si>
    <t>German</t>
  </si>
  <si>
    <t>Kyrgyzstan</t>
  </si>
  <si>
    <t>Chelyabinsk</t>
  </si>
  <si>
    <t>Polish</t>
  </si>
  <si>
    <t>Uzbekistan</t>
  </si>
  <si>
    <t>Almaty</t>
  </si>
  <si>
    <t>Romanian</t>
  </si>
  <si>
    <t>Germany</t>
  </si>
  <si>
    <t>Ufa</t>
  </si>
  <si>
    <t>Belarusian</t>
  </si>
  <si>
    <t>Italy</t>
  </si>
  <si>
    <t>Izhevsk</t>
  </si>
  <si>
    <t>Hindi</t>
  </si>
  <si>
    <t>Spain</t>
  </si>
  <si>
    <t>Dnipro</t>
  </si>
  <si>
    <t>Japanese</t>
  </si>
  <si>
    <t>Israel</t>
  </si>
  <si>
    <t>Gomel</t>
  </si>
  <si>
    <t>Azerbaijani</t>
  </si>
  <si>
    <t>Azerbaijan</t>
  </si>
  <si>
    <t>Rostov-on-Don</t>
  </si>
  <si>
    <t>Korean</t>
  </si>
  <si>
    <t>United Kingdom</t>
  </si>
  <si>
    <t>Vladivostok</t>
  </si>
  <si>
    <t>Thai</t>
  </si>
  <si>
    <t>Thailand</t>
  </si>
  <si>
    <t>Samara</t>
  </si>
  <si>
    <t>Vietnamese</t>
  </si>
  <si>
    <t>France</t>
  </si>
  <si>
    <t>Chisinau</t>
  </si>
  <si>
    <t>Dutch</t>
  </si>
  <si>
    <t>Latvia</t>
  </si>
  <si>
    <t>Brest</t>
  </si>
  <si>
    <t>Chinese</t>
  </si>
  <si>
    <t>Czech Republic</t>
  </si>
  <si>
    <t>Istanbul</t>
  </si>
  <si>
    <t>Portuguese</t>
  </si>
  <si>
    <t>Mexico</t>
  </si>
  <si>
    <t>Lviv</t>
  </si>
  <si>
    <t>Greek</t>
  </si>
  <si>
    <t>Brazil</t>
  </si>
  <si>
    <t>Nizhni Novgorod</t>
  </si>
  <si>
    <t>Persian</t>
  </si>
  <si>
    <t>Georgia</t>
  </si>
  <si>
    <t>Grodno</t>
  </si>
  <si>
    <t>Czech</t>
  </si>
  <si>
    <t>United Arab Emirates</t>
  </si>
  <si>
    <t>Krasnoyarsk</t>
  </si>
  <si>
    <t>Bulgarian</t>
  </si>
  <si>
    <t>Canada</t>
  </si>
  <si>
    <t>Vitebsk</t>
  </si>
  <si>
    <t>Malay</t>
  </si>
  <si>
    <t>Iraq</t>
  </si>
  <si>
    <t>Kaliningrad</t>
  </si>
  <si>
    <t>Lithuanian</t>
  </si>
  <si>
    <t>Armenia</t>
  </si>
  <si>
    <t>Mahilyow</t>
  </si>
  <si>
    <t>Hungarian</t>
  </si>
  <si>
    <t>Egypt</t>
  </si>
  <si>
    <t>Perm</t>
  </si>
  <si>
    <t>Albanian</t>
  </si>
  <si>
    <t>Lithuania</t>
  </si>
  <si>
    <t>Khabarovsk</t>
  </si>
  <si>
    <t>Serbian</t>
  </si>
  <si>
    <t>Morocco</t>
  </si>
  <si>
    <t>Makhachkala</t>
  </si>
  <si>
    <t>gu_in</t>
  </si>
  <si>
    <t>China</t>
  </si>
  <si>
    <t>Voronezh</t>
  </si>
  <si>
    <t>Danish</t>
  </si>
  <si>
    <t>Estonia</t>
  </si>
  <si>
    <t>Saratov</t>
  </si>
  <si>
    <t>Finnish</t>
  </si>
  <si>
    <t>Argentina</t>
  </si>
  <si>
    <t>Tyumen</t>
  </si>
  <si>
    <t>Hebrew</t>
  </si>
  <si>
    <t>Netherlands</t>
  </si>
  <si>
    <t>Volgograd</t>
  </si>
  <si>
    <t>Latvian, Latvian</t>
  </si>
  <si>
    <t>South Korea</t>
  </si>
  <si>
    <t>Sochi</t>
  </si>
  <si>
    <t>Armenian</t>
  </si>
  <si>
    <t>Cyprus</t>
  </si>
  <si>
    <t>Tomsk</t>
  </si>
  <si>
    <t>Catalan</t>
  </si>
  <si>
    <t>Greece</t>
  </si>
  <si>
    <t>Chernivtsi</t>
  </si>
  <si>
    <t>French</t>
  </si>
  <si>
    <t>Australia</t>
  </si>
  <si>
    <t>Irkutsk</t>
  </si>
  <si>
    <t>Swedish</t>
  </si>
  <si>
    <t>Vietnam</t>
  </si>
  <si>
    <t>Nur-Sultan</t>
  </si>
  <si>
    <t>mr_in</t>
  </si>
  <si>
    <t>Pakistan</t>
  </si>
  <si>
    <t>Bishkek</t>
  </si>
  <si>
    <t>Austria</t>
  </si>
  <si>
    <t>Mykolayiv</t>
  </si>
  <si>
    <t>Belgium</t>
  </si>
  <si>
    <t>Zaporozhye</t>
  </si>
  <si>
    <t>Algeria</t>
  </si>
  <si>
    <t>Baku</t>
  </si>
  <si>
    <t>Pressing Go forward</t>
  </si>
  <si>
    <t>Pressing Go back</t>
  </si>
  <si>
    <t>Exits</t>
  </si>
  <si>
    <t>FullViewRate, %</t>
  </si>
  <si>
    <t>Video</t>
  </si>
  <si>
    <t>Who mentioned</t>
  </si>
  <si>
    <t>Where mentioned</t>
  </si>
  <si>
    <t>01.12.2019 11:12:32</t>
  </si>
  <si>
    <t>Post</t>
  </si>
  <si>
    <t>01.12.2019 20:28:14</t>
  </si>
  <si>
    <t>01.12.2019 22:50:06</t>
  </si>
  <si>
    <t>02.12.2019 20:07:59</t>
  </si>
  <si>
    <t>03.12.2019 08:42:58</t>
  </si>
  <si>
    <t>03.12.2019 11:31:02</t>
  </si>
  <si>
    <t>03.12.2019 15:46:31</t>
  </si>
  <si>
    <t>04.12.2019 15:46:09</t>
  </si>
  <si>
    <t>04.12.2019 15:49:38</t>
  </si>
  <si>
    <t>05.12.2019 14:29:18</t>
  </si>
  <si>
    <t>05.12.2019 17:41:22</t>
  </si>
  <si>
    <t>06.12.2019 23:31:01</t>
  </si>
  <si>
    <t>07.12.2019 19:12:42</t>
  </si>
  <si>
    <t>Review</t>
  </si>
  <si>
    <t>07.12.2019 21:52:55</t>
  </si>
  <si>
    <t>07.12.2019 22:35:13</t>
  </si>
  <si>
    <t>08.12.2019 16:33:56</t>
  </si>
  <si>
    <t>08.12.2019 17:38:53</t>
  </si>
  <si>
    <t>08.12.2019 18:56:24</t>
  </si>
  <si>
    <t>08.12.2019 19:31:35</t>
  </si>
  <si>
    <t>09.12.2019 10:17:41</t>
  </si>
  <si>
    <t>09.12.2019 19:15:04</t>
  </si>
  <si>
    <t>10.12.2019 11:36:26</t>
  </si>
  <si>
    <t>10.12.2019 11:41:41</t>
  </si>
  <si>
    <t>10.12.2019 11:46:14</t>
  </si>
  <si>
    <t>10.12.2019 11:47:55</t>
  </si>
  <si>
    <t>10.12.2019 11:48:28</t>
  </si>
  <si>
    <t>10.12.2019 11:57:04</t>
  </si>
  <si>
    <t>10.12.2019 12:08:49</t>
  </si>
  <si>
    <t>10.12.2019 12:32:05</t>
  </si>
  <si>
    <t>10.12.2019 12:53:34</t>
  </si>
  <si>
    <t>10.12.2019 17:25:00</t>
  </si>
  <si>
    <t>10.12.2019 19:06:35</t>
  </si>
  <si>
    <t>11.12.2019 15:40:02</t>
  </si>
  <si>
    <t>11.12.2019 17:24:12</t>
  </si>
  <si>
    <t>11.12.2019 17:25:59</t>
  </si>
  <si>
    <t>11.12.2019 17:33:18</t>
  </si>
  <si>
    <t>11.12.2019 17:35:23</t>
  </si>
  <si>
    <t>11.12.2019 17:35:37</t>
  </si>
  <si>
    <t>11.12.2019 17:37:37</t>
  </si>
  <si>
    <t>11.12.2019 17:40:29</t>
  </si>
  <si>
    <t>11.12.2019 17:46:09</t>
  </si>
  <si>
    <t>11.12.2019 17:48:26</t>
  </si>
  <si>
    <t>11.12.2019 17:54:29</t>
  </si>
  <si>
    <t>11.12.2019 18:02:55</t>
  </si>
  <si>
    <t>11.12.2019 18:12:47</t>
  </si>
  <si>
    <t>11.12.2019 18:14:57</t>
  </si>
  <si>
    <t>11.12.2019 18:14:58</t>
  </si>
  <si>
    <t>11.12.2019 18:24:35</t>
  </si>
  <si>
    <t>11.12.2019 18:40:34</t>
  </si>
  <si>
    <t>11.12.2019 19:01:39</t>
  </si>
  <si>
    <t>11.12.2019 19:46:27</t>
  </si>
  <si>
    <t>11.12.2019 19:50:02</t>
  </si>
  <si>
    <t>11.12.2019 23:33:45</t>
  </si>
  <si>
    <t>11.12.2019 23:51:55</t>
  </si>
  <si>
    <t>11.12.2019 23:52:53</t>
  </si>
  <si>
    <t>11.12.2019 23:52:57</t>
  </si>
  <si>
    <t>11.12.2019 23:53:24</t>
  </si>
  <si>
    <t>11.12.2019 23:57:23</t>
  </si>
  <si>
    <t>12.12.2019 01:57:51</t>
  </si>
  <si>
    <t>12.12.2019 12:52:25</t>
  </si>
  <si>
    <t>12.12.2019 13:28:31</t>
  </si>
  <si>
    <t>12.12.2019 16:56:30</t>
  </si>
  <si>
    <t>13.12.2019 16:17:00</t>
  </si>
  <si>
    <t>14.12.2019 00:35:51</t>
  </si>
  <si>
    <t>14.12.2019 16:47:26</t>
  </si>
  <si>
    <t>17.12.2019 16:57:10</t>
  </si>
  <si>
    <t>18.12.2019 16:33:05</t>
  </si>
  <si>
    <t>18.12.2019 17:53:11</t>
  </si>
  <si>
    <t>18.12.2019 19:01:57</t>
  </si>
  <si>
    <t>18.12.2019 19:42:15</t>
  </si>
  <si>
    <t>20.12.2019 00:24:38</t>
  </si>
  <si>
    <t>20.12.2019 16:21:28</t>
  </si>
  <si>
    <t>20.12.2019 20:15:39</t>
  </si>
  <si>
    <t>23.12.2019 22:00:31</t>
  </si>
  <si>
    <t>23.12.2019 22:04:11</t>
  </si>
  <si>
    <t>23.12.2019 22:12:24</t>
  </si>
  <si>
    <t>24.12.2019 02:15:14</t>
  </si>
  <si>
    <t>24.12.2019 19:34:39</t>
  </si>
  <si>
    <t>25.12.2019 15:00:19</t>
  </si>
  <si>
    <t>26.12.2019 20:23:31</t>
  </si>
  <si>
    <t>27.12.2019 01:57:18</t>
  </si>
  <si>
    <t>27.12.2019 07:45:58</t>
  </si>
  <si>
    <t>27.12.2019 12:13:28</t>
  </si>
  <si>
    <t>27.12.2019 20:36:52</t>
  </si>
  <si>
    <t>28.12.2019 08:29:05</t>
  </si>
  <si>
    <t>30.12.2019 09:40:48</t>
  </si>
  <si>
    <t>Name</t>
  </si>
  <si>
    <t>Impressions</t>
  </si>
  <si>
    <t>Action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</si>
</sst>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6109"/>
      <name val="Calibri"/>
    </font>
    <font>
      <b val="0"/>
      <i val="0"/>
      <strike val="0"/>
      <u val="none"/>
      <sz val="11"/>
      <color rgb="ff9C0006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a0a0a0"/>
        <bgColor rgb="ffa0a0a0"/>
      </patternFill>
    </fill>
    <fill>
      <patternFill patternType="solid">
        <fgColor rgb="ffE8E8E8"/>
        <bgColor rgb="ffE8E8E8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34"/>
  <sheetViews>
    <sheetView tabSelected="1" workbookViewId="0" showGridLines="true" showRowColHeaders="1">
      <selection activeCell="A1" sqref="A1:AF34"/>
    </sheetView>
  </sheetViews>
  <sheetFormatPr defaultRowHeight="14.4" outlineLevelRow="0" outlineLevelCol="0"/>
  <cols>
    <col min="1" max="1" width="11" customWidth="true" style="0"/>
    <col min="2" max="2" width="10" customWidth="true" style="0"/>
    <col min="3" max="3" width="10" customWidth="true" style="0"/>
    <col min="4" max="4" width="10" customWidth="true" style="0"/>
    <col min="5" max="5" width="10" customWidth="true" style="0"/>
    <col min="6" max="6" width="11" customWidth="true" style="0"/>
    <col min="7" max="7" width="11" customWidth="true" style="0"/>
    <col min="8" max="8" width="12" customWidth="true" style="0"/>
    <col min="9" max="9" width="12" customWidth="true" style="0"/>
    <col min="10" max="10" width="12" customWidth="true" style="0"/>
    <col min="11" max="11" width="12" customWidth="true" style="0"/>
    <col min="12" max="12" width="12" customWidth="true" style="0"/>
    <col min="13" max="13" width="11" customWidth="true" style="0"/>
    <col min="14" max="14" width="11" customWidth="true" style="0"/>
    <col min="15" max="15" width="11" customWidth="true" style="0"/>
    <col min="16" max="16" width="11" customWidth="true" style="0"/>
    <col min="17" max="17" width="11" customWidth="true" style="0"/>
    <col min="18" max="18" width="11" customWidth="true" style="0"/>
    <col min="19" max="19" width="11" customWidth="true" style="0"/>
    <col min="20" max="20" width="11" customWidth="true" style="0"/>
    <col min="21" max="21" width="11" customWidth="true" style="0"/>
    <col min="22" max="22" width="11" customWidth="true" style="0"/>
    <col min="23" max="23" width="20" customWidth="true" style="0"/>
    <col min="24" max="24" width="15.4" customWidth="true" style="0"/>
    <col min="25" max="25" width="15.4" customWidth="true" style="0"/>
    <col min="26" max="26" width="15.4" customWidth="true" style="0"/>
    <col min="27" max="27" width="15.4" customWidth="true" style="0"/>
    <col min="28" max="28" width="15.4" customWidth="true" style="0"/>
    <col min="29" max="29" width="11" customWidth="true" style="0"/>
    <col min="30" max="30" width="11" customWidth="true" style="0"/>
    <col min="31" max="31" width="11" customWidth="true" style="0"/>
    <col min="32" max="32" width="11" customWidth="true" style="0"/>
  </cols>
  <sheetData>
    <row r="1" spans="1:32">
      <c r="A1" s="1" t="s">
        <v>0</v>
      </c>
      <c r="B1" s="1" t="s">
        <v>1</v>
      </c>
      <c r="C1" s="1"/>
      <c r="D1" s="1"/>
      <c r="E1" s="1"/>
      <c r="F1" s="1" t="s">
        <v>2</v>
      </c>
      <c r="G1" s="1"/>
      <c r="H1" s="1" t="s">
        <v>3</v>
      </c>
      <c r="I1" s="1"/>
      <c r="J1" s="1"/>
      <c r="K1" s="1"/>
      <c r="L1" s="1"/>
      <c r="M1" s="1" t="s">
        <v>4</v>
      </c>
      <c r="N1" s="1"/>
      <c r="O1" s="1" t="s">
        <v>5</v>
      </c>
      <c r="P1" s="1"/>
      <c r="Q1" s="1" t="s">
        <v>6</v>
      </c>
      <c r="R1" s="1"/>
      <c r="S1" s="1" t="s">
        <v>7</v>
      </c>
      <c r="T1" s="1" t="s">
        <v>8</v>
      </c>
      <c r="U1" s="1"/>
      <c r="V1" s="1"/>
      <c r="W1" s="1" t="s">
        <v>9</v>
      </c>
      <c r="X1" s="1" t="s">
        <v>10</v>
      </c>
      <c r="Y1" s="1"/>
      <c r="Z1" s="1"/>
      <c r="AA1" s="1"/>
      <c r="AB1" s="1"/>
      <c r="AC1" s="1" t="s">
        <v>11</v>
      </c>
      <c r="AD1" s="1"/>
      <c r="AE1" s="1"/>
      <c r="AF1" s="1"/>
    </row>
    <row r="2" spans="1:32">
      <c r="A2" s="1"/>
      <c r="B2" s="1" t="s">
        <v>12</v>
      </c>
      <c r="C2" s="1" t="s">
        <v>13</v>
      </c>
      <c r="D2" s="1" t="s">
        <v>2</v>
      </c>
      <c r="E2" s="1" t="s">
        <v>14</v>
      </c>
      <c r="F2" s="1" t="s">
        <v>12</v>
      </c>
      <c r="G2" s="1" t="s">
        <v>13</v>
      </c>
      <c r="H2" s="1" t="s">
        <v>12</v>
      </c>
      <c r="I2" s="1" t="s">
        <v>15</v>
      </c>
      <c r="J2" s="1" t="s">
        <v>16</v>
      </c>
      <c r="K2" s="1" t="s">
        <v>17</v>
      </c>
      <c r="L2" s="1" t="s">
        <v>18</v>
      </c>
      <c r="M2" s="1" t="s">
        <v>12</v>
      </c>
      <c r="N2" s="1" t="s">
        <v>13</v>
      </c>
      <c r="O2" s="1" t="s">
        <v>12</v>
      </c>
      <c r="P2" s="1" t="s">
        <v>13</v>
      </c>
      <c r="Q2" s="1" t="s">
        <v>12</v>
      </c>
      <c r="R2" s="1" t="s">
        <v>13</v>
      </c>
      <c r="S2" s="1"/>
      <c r="T2" s="1" t="s">
        <v>19</v>
      </c>
      <c r="U2" s="1" t="s">
        <v>20</v>
      </c>
      <c r="V2" s="1" t="s">
        <v>21</v>
      </c>
      <c r="W2" s="1"/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15</v>
      </c>
      <c r="AD2" s="1" t="s">
        <v>27</v>
      </c>
      <c r="AE2" s="1" t="s">
        <v>8</v>
      </c>
      <c r="AF2" s="1" t="s">
        <v>7</v>
      </c>
    </row>
    <row r="3" spans="1:32">
      <c r="A3" s="2" t="s">
        <v>28</v>
      </c>
      <c r="B3" s="2">
        <v>30819</v>
      </c>
      <c r="C3" s="3">
        <v>0</v>
      </c>
      <c r="D3" s="2">
        <v>141</v>
      </c>
      <c r="E3" s="2">
        <v>-40</v>
      </c>
      <c r="F3" s="2">
        <v>218</v>
      </c>
      <c r="G3" s="3">
        <v>0</v>
      </c>
      <c r="H3" s="2"/>
      <c r="I3" s="3"/>
      <c r="J3" s="2"/>
      <c r="K3" s="2"/>
      <c r="L3" s="2"/>
      <c r="M3" s="2">
        <v>1745</v>
      </c>
      <c r="N3" s="3">
        <v>0</v>
      </c>
      <c r="O3" s="2">
        <v>39</v>
      </c>
      <c r="P3" s="3">
        <v>0</v>
      </c>
      <c r="Q3" s="2">
        <v>5.79</v>
      </c>
      <c r="R3" s="3">
        <v>0</v>
      </c>
      <c r="S3" s="2">
        <v>38655</v>
      </c>
      <c r="T3" s="2">
        <v>5680</v>
      </c>
      <c r="U3" s="2">
        <v>15040</v>
      </c>
      <c r="V3" s="2">
        <v>28623</v>
      </c>
      <c r="W3" s="2">
        <v>830</v>
      </c>
      <c r="X3" s="2">
        <v>28</v>
      </c>
      <c r="Y3" s="2">
        <v>0</v>
      </c>
      <c r="Z3" s="2">
        <v>0</v>
      </c>
      <c r="AA3" s="2">
        <v>0</v>
      </c>
      <c r="AB3" s="2">
        <v>0</v>
      </c>
      <c r="AC3" s="2">
        <v>15</v>
      </c>
      <c r="AD3" s="2">
        <v>26</v>
      </c>
      <c r="AE3" s="2">
        <v>67435</v>
      </c>
      <c r="AF3" s="2">
        <v>84611</v>
      </c>
    </row>
    <row r="4" spans="1:32">
      <c r="A4" s="2" t="s">
        <v>29</v>
      </c>
      <c r="B4" s="2">
        <v>30920</v>
      </c>
      <c r="C4" s="4">
        <v>101</v>
      </c>
      <c r="D4" s="2">
        <v>65</v>
      </c>
      <c r="E4" s="2">
        <v>-7</v>
      </c>
      <c r="F4" s="2">
        <v>219</v>
      </c>
      <c r="G4" s="4">
        <v>1</v>
      </c>
      <c r="H4" s="2"/>
      <c r="I4" s="3"/>
      <c r="J4" s="2"/>
      <c r="K4" s="2"/>
      <c r="L4" s="2"/>
      <c r="M4" s="2">
        <v>1747</v>
      </c>
      <c r="N4" s="4">
        <v>2</v>
      </c>
      <c r="O4" s="2">
        <v>39</v>
      </c>
      <c r="P4" s="3">
        <v>0</v>
      </c>
      <c r="Q4" s="2">
        <v>5.78</v>
      </c>
      <c r="R4" s="5">
        <v>-0.01</v>
      </c>
      <c r="S4" s="2">
        <v>9110</v>
      </c>
      <c r="T4" s="2">
        <v>3873</v>
      </c>
      <c r="U4" s="2">
        <v>14562</v>
      </c>
      <c r="V4" s="2">
        <v>28693</v>
      </c>
      <c r="W4" s="2">
        <v>482</v>
      </c>
      <c r="X4" s="2">
        <v>22</v>
      </c>
      <c r="Y4" s="2">
        <v>0</v>
      </c>
      <c r="Z4" s="2">
        <v>0</v>
      </c>
      <c r="AA4" s="2">
        <v>0</v>
      </c>
      <c r="AB4" s="2">
        <v>0</v>
      </c>
      <c r="AC4" s="2">
        <v>2</v>
      </c>
      <c r="AD4" s="2">
        <v>9</v>
      </c>
      <c r="AE4" s="2">
        <v>6947</v>
      </c>
      <c r="AF4" s="2">
        <v>8511</v>
      </c>
    </row>
    <row r="5" spans="1:32">
      <c r="A5" s="2" t="s">
        <v>30</v>
      </c>
      <c r="B5" s="2">
        <v>30978</v>
      </c>
      <c r="C5" s="4">
        <v>58</v>
      </c>
      <c r="D5" s="2">
        <v>191</v>
      </c>
      <c r="E5" s="2">
        <v>-60</v>
      </c>
      <c r="F5" s="2">
        <v>218</v>
      </c>
      <c r="G5" s="5">
        <v>-1</v>
      </c>
      <c r="H5" s="2"/>
      <c r="I5" s="3"/>
      <c r="J5" s="2"/>
      <c r="K5" s="2"/>
      <c r="L5" s="2"/>
      <c r="M5" s="2">
        <v>1747</v>
      </c>
      <c r="N5" s="3">
        <v>0</v>
      </c>
      <c r="O5" s="2">
        <v>39</v>
      </c>
      <c r="P5" s="3">
        <v>0</v>
      </c>
      <c r="Q5" s="2">
        <v>5.77</v>
      </c>
      <c r="R5" s="5">
        <v>-0.01</v>
      </c>
      <c r="S5" s="2">
        <v>177819</v>
      </c>
      <c r="T5" s="2">
        <v>6033</v>
      </c>
      <c r="U5" s="2">
        <v>15156</v>
      </c>
      <c r="V5" s="2">
        <v>28909</v>
      </c>
      <c r="W5" s="2">
        <v>1550</v>
      </c>
      <c r="X5" s="2">
        <v>63</v>
      </c>
      <c r="Y5" s="2">
        <v>0</v>
      </c>
      <c r="Z5" s="2">
        <v>0</v>
      </c>
      <c r="AA5" s="2">
        <v>0</v>
      </c>
      <c r="AB5" s="2">
        <v>0</v>
      </c>
      <c r="AC5" s="2">
        <v>26</v>
      </c>
      <c r="AD5" s="2">
        <v>29</v>
      </c>
      <c r="AE5" s="2">
        <v>78252</v>
      </c>
      <c r="AF5" s="2">
        <v>92200</v>
      </c>
    </row>
    <row r="6" spans="1:32">
      <c r="A6" s="2" t="s">
        <v>31</v>
      </c>
      <c r="B6" s="2">
        <v>31109</v>
      </c>
      <c r="C6" s="4">
        <v>131</v>
      </c>
      <c r="D6" s="2">
        <v>86</v>
      </c>
      <c r="E6" s="2">
        <v>-51</v>
      </c>
      <c r="F6" s="2">
        <v>217</v>
      </c>
      <c r="G6" s="5">
        <v>-1</v>
      </c>
      <c r="H6" s="2"/>
      <c r="I6" s="3"/>
      <c r="J6" s="2"/>
      <c r="K6" s="2"/>
      <c r="L6" s="2"/>
      <c r="M6" s="2">
        <v>1748</v>
      </c>
      <c r="N6" s="4">
        <v>1</v>
      </c>
      <c r="O6" s="2">
        <v>39</v>
      </c>
      <c r="P6" s="3">
        <v>0</v>
      </c>
      <c r="Q6" s="2">
        <v>5.74</v>
      </c>
      <c r="R6" s="5">
        <v>-0.03</v>
      </c>
      <c r="S6" s="2">
        <v>44489</v>
      </c>
      <c r="T6" s="2">
        <v>3714</v>
      </c>
      <c r="U6" s="2">
        <v>11478</v>
      </c>
      <c r="V6" s="2">
        <v>28087</v>
      </c>
      <c r="W6" s="2">
        <v>644</v>
      </c>
      <c r="X6" s="2">
        <v>17</v>
      </c>
      <c r="Y6" s="2">
        <v>0</v>
      </c>
      <c r="Z6" s="2">
        <v>0</v>
      </c>
      <c r="AA6" s="2">
        <v>0</v>
      </c>
      <c r="AB6" s="2">
        <v>0</v>
      </c>
      <c r="AC6" s="2">
        <v>34</v>
      </c>
      <c r="AD6" s="2">
        <v>39</v>
      </c>
      <c r="AE6" s="2">
        <v>125266</v>
      </c>
      <c r="AF6" s="2">
        <v>152089</v>
      </c>
    </row>
    <row r="7" spans="1:32">
      <c r="A7" s="2" t="s">
        <v>32</v>
      </c>
      <c r="B7" s="2">
        <v>31144</v>
      </c>
      <c r="C7" s="4">
        <v>35</v>
      </c>
      <c r="D7" s="2">
        <v>82</v>
      </c>
      <c r="E7" s="2">
        <v>-23</v>
      </c>
      <c r="F7" s="2">
        <v>217</v>
      </c>
      <c r="G7" s="3">
        <v>0</v>
      </c>
      <c r="H7" s="2"/>
      <c r="I7" s="3"/>
      <c r="J7" s="2"/>
      <c r="K7" s="2"/>
      <c r="L7" s="2"/>
      <c r="M7" s="2">
        <v>1749</v>
      </c>
      <c r="N7" s="4">
        <v>1</v>
      </c>
      <c r="O7" s="2">
        <v>39</v>
      </c>
      <c r="P7" s="3">
        <v>0</v>
      </c>
      <c r="Q7" s="2">
        <v>5.74</v>
      </c>
      <c r="R7" s="3">
        <v>0</v>
      </c>
      <c r="S7" s="2">
        <v>2764</v>
      </c>
      <c r="T7" s="2">
        <v>1364</v>
      </c>
      <c r="U7" s="2">
        <v>10801</v>
      </c>
      <c r="V7" s="2">
        <v>27816</v>
      </c>
      <c r="W7" s="2">
        <v>424</v>
      </c>
      <c r="X7" s="2">
        <v>19</v>
      </c>
      <c r="Y7" s="2">
        <v>0</v>
      </c>
      <c r="Z7" s="2">
        <v>0</v>
      </c>
      <c r="AA7" s="2">
        <v>0</v>
      </c>
      <c r="AB7" s="2">
        <v>0</v>
      </c>
      <c r="AC7" s="2">
        <v>1</v>
      </c>
      <c r="AD7" s="2">
        <v>0</v>
      </c>
      <c r="AE7" s="2">
        <v>3433</v>
      </c>
      <c r="AF7" s="2">
        <v>4458</v>
      </c>
    </row>
    <row r="8" spans="1:32">
      <c r="A8" s="2" t="s">
        <v>33</v>
      </c>
      <c r="B8" s="2">
        <v>31203</v>
      </c>
      <c r="C8" s="4">
        <v>59</v>
      </c>
      <c r="D8" s="2">
        <v>61</v>
      </c>
      <c r="E8" s="2">
        <v>-28</v>
      </c>
      <c r="F8" s="2">
        <v>218</v>
      </c>
      <c r="G8" s="4">
        <v>1</v>
      </c>
      <c r="H8" s="2"/>
      <c r="I8" s="3"/>
      <c r="J8" s="2"/>
      <c r="K8" s="2"/>
      <c r="L8" s="2"/>
      <c r="M8" s="2">
        <v>1750</v>
      </c>
      <c r="N8" s="4">
        <v>1</v>
      </c>
      <c r="O8" s="2">
        <v>39</v>
      </c>
      <c r="P8" s="3">
        <v>0</v>
      </c>
      <c r="Q8" s="2">
        <v>5.73</v>
      </c>
      <c r="R8" s="5">
        <v>-0.01</v>
      </c>
      <c r="S8" s="2">
        <v>22745</v>
      </c>
      <c r="T8" s="2">
        <v>4105</v>
      </c>
      <c r="U8" s="2">
        <v>10526</v>
      </c>
      <c r="V8" s="2">
        <v>27907</v>
      </c>
      <c r="W8" s="2">
        <v>436</v>
      </c>
      <c r="X8" s="2">
        <v>12</v>
      </c>
      <c r="Y8" s="2">
        <v>0</v>
      </c>
      <c r="Z8" s="2">
        <v>0</v>
      </c>
      <c r="AA8" s="2">
        <v>0</v>
      </c>
      <c r="AB8" s="2">
        <v>0</v>
      </c>
      <c r="AC8" s="2">
        <v>6</v>
      </c>
      <c r="AD8" s="2">
        <v>30</v>
      </c>
      <c r="AE8" s="2">
        <v>21429</v>
      </c>
      <c r="AF8" s="2">
        <v>24385</v>
      </c>
    </row>
    <row r="9" spans="1:32">
      <c r="A9" s="2" t="s">
        <v>34</v>
      </c>
      <c r="B9" s="2">
        <v>31236</v>
      </c>
      <c r="C9" s="4">
        <v>33</v>
      </c>
      <c r="D9" s="2">
        <v>57</v>
      </c>
      <c r="E9" s="2">
        <v>-40</v>
      </c>
      <c r="F9" s="2">
        <v>218</v>
      </c>
      <c r="G9" s="3">
        <v>0</v>
      </c>
      <c r="H9" s="2"/>
      <c r="I9" s="3"/>
      <c r="J9" s="2"/>
      <c r="K9" s="2"/>
      <c r="L9" s="2"/>
      <c r="M9" s="2">
        <v>1751</v>
      </c>
      <c r="N9" s="4">
        <v>1</v>
      </c>
      <c r="O9" s="2">
        <v>39</v>
      </c>
      <c r="P9" s="3">
        <v>0</v>
      </c>
      <c r="Q9" s="2">
        <v>5.73</v>
      </c>
      <c r="R9" s="3">
        <v>0</v>
      </c>
      <c r="S9" s="2">
        <v>23093</v>
      </c>
      <c r="T9" s="2">
        <v>4578</v>
      </c>
      <c r="U9" s="2">
        <v>9810</v>
      </c>
      <c r="V9" s="2">
        <v>27927</v>
      </c>
      <c r="W9" s="2">
        <v>504</v>
      </c>
      <c r="X9" s="2">
        <v>14</v>
      </c>
      <c r="Y9" s="2">
        <v>0</v>
      </c>
      <c r="Z9" s="2">
        <v>0</v>
      </c>
      <c r="AA9" s="2">
        <v>0</v>
      </c>
      <c r="AB9" s="2">
        <v>0</v>
      </c>
      <c r="AC9" s="2">
        <v>6</v>
      </c>
      <c r="AD9" s="2">
        <v>20</v>
      </c>
      <c r="AE9" s="2">
        <v>29204</v>
      </c>
      <c r="AF9" s="2">
        <v>34844</v>
      </c>
    </row>
    <row r="10" spans="1:32">
      <c r="A10" s="2" t="s">
        <v>35</v>
      </c>
      <c r="B10" s="2">
        <v>31253</v>
      </c>
      <c r="C10" s="4">
        <v>17</v>
      </c>
      <c r="D10" s="2">
        <v>131</v>
      </c>
      <c r="E10" s="2">
        <v>-47</v>
      </c>
      <c r="F10" s="2">
        <v>218</v>
      </c>
      <c r="G10" s="3">
        <v>0</v>
      </c>
      <c r="H10" s="2"/>
      <c r="I10" s="3"/>
      <c r="J10" s="2"/>
      <c r="K10" s="2"/>
      <c r="L10" s="2"/>
      <c r="M10" s="2">
        <v>1752</v>
      </c>
      <c r="N10" s="4">
        <v>1</v>
      </c>
      <c r="O10" s="2">
        <v>39</v>
      </c>
      <c r="P10" s="3">
        <v>0</v>
      </c>
      <c r="Q10" s="2">
        <v>5.73</v>
      </c>
      <c r="R10" s="3">
        <v>0</v>
      </c>
      <c r="S10" s="2">
        <v>49894</v>
      </c>
      <c r="T10" s="2">
        <v>5511</v>
      </c>
      <c r="U10" s="2">
        <v>9640</v>
      </c>
      <c r="V10" s="2">
        <v>27815</v>
      </c>
      <c r="W10" s="2">
        <v>970</v>
      </c>
      <c r="X10" s="2">
        <v>25</v>
      </c>
      <c r="Y10" s="2">
        <v>0</v>
      </c>
      <c r="Z10" s="2">
        <v>0</v>
      </c>
      <c r="AA10" s="2">
        <v>0</v>
      </c>
      <c r="AB10" s="2">
        <v>0</v>
      </c>
      <c r="AC10" s="2">
        <v>3</v>
      </c>
      <c r="AD10" s="2">
        <v>18</v>
      </c>
      <c r="AE10" s="2">
        <v>11471</v>
      </c>
      <c r="AF10" s="2">
        <v>13568</v>
      </c>
    </row>
    <row r="11" spans="1:32">
      <c r="A11" s="2" t="s">
        <v>36</v>
      </c>
      <c r="B11" s="2">
        <v>31337</v>
      </c>
      <c r="C11" s="4">
        <v>84</v>
      </c>
      <c r="D11" s="2">
        <v>68</v>
      </c>
      <c r="E11" s="2">
        <v>-25</v>
      </c>
      <c r="F11" s="2">
        <v>219</v>
      </c>
      <c r="G11" s="4">
        <v>1</v>
      </c>
      <c r="H11" s="2"/>
      <c r="I11" s="3"/>
      <c r="J11" s="2"/>
      <c r="K11" s="2"/>
      <c r="L11" s="2"/>
      <c r="M11" s="2">
        <v>1757</v>
      </c>
      <c r="N11" s="4">
        <v>5</v>
      </c>
      <c r="O11" s="2">
        <v>39</v>
      </c>
      <c r="P11" s="3">
        <v>0</v>
      </c>
      <c r="Q11" s="2">
        <v>5.73</v>
      </c>
      <c r="R11" s="3">
        <v>0</v>
      </c>
      <c r="S11" s="2">
        <v>5436</v>
      </c>
      <c r="T11" s="2">
        <v>1301</v>
      </c>
      <c r="U11" s="2">
        <v>9814</v>
      </c>
      <c r="V11" s="2">
        <v>27181</v>
      </c>
      <c r="W11" s="2">
        <v>371</v>
      </c>
      <c r="X11" s="2">
        <v>13</v>
      </c>
      <c r="Y11" s="2">
        <v>0</v>
      </c>
      <c r="Z11" s="2">
        <v>0</v>
      </c>
      <c r="AA11" s="2">
        <v>0</v>
      </c>
      <c r="AB11" s="2">
        <v>0</v>
      </c>
      <c r="AC11" s="2">
        <v>7</v>
      </c>
      <c r="AD11" s="2">
        <v>7</v>
      </c>
      <c r="AE11" s="2">
        <v>30892</v>
      </c>
      <c r="AF11" s="2">
        <v>35898</v>
      </c>
    </row>
    <row r="12" spans="1:32">
      <c r="A12" s="2" t="s">
        <v>37</v>
      </c>
      <c r="B12" s="2">
        <v>31380</v>
      </c>
      <c r="C12" s="4">
        <v>43</v>
      </c>
      <c r="D12" s="2">
        <v>227</v>
      </c>
      <c r="E12" s="2">
        <v>-33</v>
      </c>
      <c r="F12" s="2">
        <v>219</v>
      </c>
      <c r="G12" s="3">
        <v>0</v>
      </c>
      <c r="H12" s="2"/>
      <c r="I12" s="3"/>
      <c r="J12" s="2"/>
      <c r="K12" s="2"/>
      <c r="L12" s="2"/>
      <c r="M12" s="2">
        <v>1758</v>
      </c>
      <c r="N12" s="4">
        <v>1</v>
      </c>
      <c r="O12" s="2">
        <v>39</v>
      </c>
      <c r="P12" s="3">
        <v>0</v>
      </c>
      <c r="Q12" s="2">
        <v>5.73</v>
      </c>
      <c r="R12" s="3">
        <v>0</v>
      </c>
      <c r="S12" s="2">
        <v>14581</v>
      </c>
      <c r="T12" s="2">
        <v>4135</v>
      </c>
      <c r="U12" s="2">
        <v>9162</v>
      </c>
      <c r="V12" s="2">
        <v>26929</v>
      </c>
      <c r="W12" s="2">
        <v>1254</v>
      </c>
      <c r="X12" s="2">
        <v>60</v>
      </c>
      <c r="Y12" s="2">
        <v>0</v>
      </c>
      <c r="Z12" s="2">
        <v>0</v>
      </c>
      <c r="AA12" s="2">
        <v>0</v>
      </c>
      <c r="AB12" s="2">
        <v>0</v>
      </c>
      <c r="AC12" s="2">
        <v>6</v>
      </c>
      <c r="AD12" s="2">
        <v>4</v>
      </c>
      <c r="AE12" s="2">
        <v>11391</v>
      </c>
      <c r="AF12" s="2">
        <v>13214</v>
      </c>
    </row>
    <row r="13" spans="1:32">
      <c r="A13" s="2" t="s">
        <v>38</v>
      </c>
      <c r="B13" s="2">
        <v>31574</v>
      </c>
      <c r="C13" s="4">
        <v>194</v>
      </c>
      <c r="D13" s="2">
        <v>104</v>
      </c>
      <c r="E13" s="2">
        <v>-60</v>
      </c>
      <c r="F13" s="2">
        <v>218</v>
      </c>
      <c r="G13" s="5">
        <v>-1</v>
      </c>
      <c r="H13" s="2">
        <v>464</v>
      </c>
      <c r="I13" s="4">
        <v>1</v>
      </c>
      <c r="J13" s="2">
        <v>2050</v>
      </c>
      <c r="K13" s="2">
        <v>106</v>
      </c>
      <c r="L13" s="2">
        <v>160</v>
      </c>
      <c r="M13" s="2">
        <v>1760</v>
      </c>
      <c r="N13" s="4">
        <v>2</v>
      </c>
      <c r="O13" s="2">
        <v>39</v>
      </c>
      <c r="P13" s="3">
        <v>0</v>
      </c>
      <c r="Q13" s="2">
        <v>5.7</v>
      </c>
      <c r="R13" s="5">
        <v>-0.03</v>
      </c>
      <c r="S13" s="2">
        <v>17744</v>
      </c>
      <c r="T13" s="2">
        <v>12441</v>
      </c>
      <c r="U13" s="2">
        <v>14864</v>
      </c>
      <c r="V13" s="2">
        <v>27852</v>
      </c>
      <c r="W13" s="2">
        <v>821</v>
      </c>
      <c r="X13" s="2">
        <v>18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</row>
    <row r="14" spans="1:32">
      <c r="A14" s="2" t="s">
        <v>39</v>
      </c>
      <c r="B14" s="2">
        <v>31618</v>
      </c>
      <c r="C14" s="4">
        <v>44</v>
      </c>
      <c r="D14" s="2">
        <v>55</v>
      </c>
      <c r="E14" s="2">
        <v>-30</v>
      </c>
      <c r="F14" s="2">
        <v>218</v>
      </c>
      <c r="G14" s="3">
        <v>0</v>
      </c>
      <c r="H14" s="2"/>
      <c r="I14" s="3"/>
      <c r="J14" s="2"/>
      <c r="K14" s="2"/>
      <c r="L14" s="2"/>
      <c r="M14" s="2">
        <v>1760</v>
      </c>
      <c r="N14" s="3">
        <v>0</v>
      </c>
      <c r="O14" s="2">
        <v>39</v>
      </c>
      <c r="P14" s="3">
        <v>0</v>
      </c>
      <c r="Q14" s="2">
        <v>5.69</v>
      </c>
      <c r="R14" s="5">
        <v>-0.01</v>
      </c>
      <c r="S14" s="2">
        <v>13087</v>
      </c>
      <c r="T14" s="2">
        <v>5252</v>
      </c>
      <c r="U14" s="2">
        <v>15906</v>
      </c>
      <c r="V14" s="2">
        <v>27616</v>
      </c>
      <c r="W14" s="2">
        <v>477</v>
      </c>
      <c r="X14" s="2">
        <v>11</v>
      </c>
      <c r="Y14" s="2">
        <v>0</v>
      </c>
      <c r="Z14" s="2">
        <v>0</v>
      </c>
      <c r="AA14" s="2">
        <v>0</v>
      </c>
      <c r="AB14" s="2">
        <v>0</v>
      </c>
      <c r="AC14" s="2">
        <v>3</v>
      </c>
      <c r="AD14" s="2">
        <v>24</v>
      </c>
      <c r="AE14" s="2">
        <v>10768</v>
      </c>
      <c r="AF14" s="2">
        <v>13655</v>
      </c>
    </row>
    <row r="15" spans="1:32">
      <c r="A15" s="2" t="s">
        <v>40</v>
      </c>
      <c r="B15" s="2">
        <v>31643</v>
      </c>
      <c r="C15" s="4">
        <v>25</v>
      </c>
      <c r="D15" s="2">
        <v>46</v>
      </c>
      <c r="E15" s="2">
        <v>-29</v>
      </c>
      <c r="F15" s="2">
        <v>219</v>
      </c>
      <c r="G15" s="4">
        <v>1</v>
      </c>
      <c r="H15" s="2"/>
      <c r="I15" s="3"/>
      <c r="J15" s="2"/>
      <c r="K15" s="2"/>
      <c r="L15" s="2"/>
      <c r="M15" s="2">
        <v>1767</v>
      </c>
      <c r="N15" s="4">
        <v>7</v>
      </c>
      <c r="O15" s="2">
        <v>39</v>
      </c>
      <c r="P15" s="3">
        <v>0</v>
      </c>
      <c r="Q15" s="2">
        <v>5.71</v>
      </c>
      <c r="R15" s="4">
        <v>0.02</v>
      </c>
      <c r="S15" s="2">
        <v>8286</v>
      </c>
      <c r="T15" s="2">
        <v>3802</v>
      </c>
      <c r="U15" s="2">
        <v>15988</v>
      </c>
      <c r="V15" s="2">
        <v>27334</v>
      </c>
      <c r="W15" s="2">
        <v>317</v>
      </c>
      <c r="X15" s="2">
        <v>10</v>
      </c>
      <c r="Y15" s="2">
        <v>0</v>
      </c>
      <c r="Z15" s="2">
        <v>0</v>
      </c>
      <c r="AA15" s="2">
        <v>0</v>
      </c>
      <c r="AB15" s="2">
        <v>0</v>
      </c>
      <c r="AC15" s="2">
        <v>2</v>
      </c>
      <c r="AD15" s="2">
        <v>13</v>
      </c>
      <c r="AE15" s="2">
        <v>7505</v>
      </c>
      <c r="AF15" s="2">
        <v>8783</v>
      </c>
    </row>
    <row r="16" spans="1:32">
      <c r="A16" s="2" t="s">
        <v>41</v>
      </c>
      <c r="B16" s="2">
        <v>31660</v>
      </c>
      <c r="C16" s="4">
        <v>17</v>
      </c>
      <c r="D16" s="2">
        <v>40</v>
      </c>
      <c r="E16" s="2">
        <v>-33</v>
      </c>
      <c r="F16" s="2">
        <v>220</v>
      </c>
      <c r="G16" s="4">
        <v>1</v>
      </c>
      <c r="H16" s="2"/>
      <c r="I16" s="3"/>
      <c r="J16" s="2"/>
      <c r="K16" s="2"/>
      <c r="L16" s="2"/>
      <c r="M16" s="2">
        <v>1771</v>
      </c>
      <c r="N16" s="4">
        <v>4</v>
      </c>
      <c r="O16" s="2">
        <v>39</v>
      </c>
      <c r="P16" s="3">
        <v>0</v>
      </c>
      <c r="Q16" s="2">
        <v>5.72</v>
      </c>
      <c r="R16" s="4">
        <v>0.01</v>
      </c>
      <c r="S16" s="2">
        <v>2480</v>
      </c>
      <c r="T16" s="2">
        <v>1110</v>
      </c>
      <c r="U16" s="2">
        <v>16016</v>
      </c>
      <c r="V16" s="2">
        <v>26718</v>
      </c>
      <c r="W16" s="2">
        <v>232</v>
      </c>
      <c r="X16" s="2">
        <v>11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</row>
    <row r="17" spans="1:32">
      <c r="A17" s="2" t="s">
        <v>42</v>
      </c>
      <c r="B17" s="2">
        <v>31667</v>
      </c>
      <c r="C17" s="4">
        <v>7</v>
      </c>
      <c r="D17" s="2">
        <v>41</v>
      </c>
      <c r="E17" s="2">
        <v>-48</v>
      </c>
      <c r="F17" s="2">
        <v>220</v>
      </c>
      <c r="G17" s="3">
        <v>0</v>
      </c>
      <c r="H17" s="2"/>
      <c r="I17" s="3"/>
      <c r="J17" s="2"/>
      <c r="K17" s="2"/>
      <c r="L17" s="2"/>
      <c r="M17" s="2">
        <v>1771</v>
      </c>
      <c r="N17" s="3">
        <v>0</v>
      </c>
      <c r="O17" s="2">
        <v>39</v>
      </c>
      <c r="P17" s="3">
        <v>0</v>
      </c>
      <c r="Q17" s="2">
        <v>5.72</v>
      </c>
      <c r="R17" s="3">
        <v>0</v>
      </c>
      <c r="S17" s="2">
        <v>12024</v>
      </c>
      <c r="T17" s="2">
        <v>4090</v>
      </c>
      <c r="U17" s="2">
        <v>15958</v>
      </c>
      <c r="V17" s="2">
        <v>26782</v>
      </c>
      <c r="W17" s="2">
        <v>388</v>
      </c>
      <c r="X17" s="2">
        <v>8</v>
      </c>
      <c r="Y17" s="2">
        <v>0</v>
      </c>
      <c r="Z17" s="2">
        <v>0</v>
      </c>
      <c r="AA17" s="2">
        <v>0</v>
      </c>
      <c r="AB17" s="2">
        <v>0</v>
      </c>
      <c r="AC17" s="2">
        <v>2</v>
      </c>
      <c r="AD17" s="2">
        <v>18</v>
      </c>
      <c r="AE17" s="2">
        <v>8352</v>
      </c>
      <c r="AF17" s="2">
        <v>10222</v>
      </c>
    </row>
    <row r="18" spans="1:32">
      <c r="A18" s="2" t="s">
        <v>43</v>
      </c>
      <c r="B18" s="2">
        <v>31660</v>
      </c>
      <c r="C18" s="5">
        <v>-7</v>
      </c>
      <c r="D18" s="2">
        <v>48</v>
      </c>
      <c r="E18" s="2">
        <v>-24</v>
      </c>
      <c r="F18" s="2">
        <v>217</v>
      </c>
      <c r="G18" s="5">
        <v>-3</v>
      </c>
      <c r="H18" s="2"/>
      <c r="I18" s="3"/>
      <c r="J18" s="2"/>
      <c r="K18" s="2"/>
      <c r="L18" s="2"/>
      <c r="M18" s="2">
        <v>1773</v>
      </c>
      <c r="N18" s="4">
        <v>2</v>
      </c>
      <c r="O18" s="2">
        <v>39</v>
      </c>
      <c r="P18" s="3">
        <v>0</v>
      </c>
      <c r="Q18" s="2">
        <v>5.72</v>
      </c>
      <c r="R18" s="3">
        <v>0</v>
      </c>
      <c r="S18" s="2">
        <v>3405</v>
      </c>
      <c r="T18" s="2">
        <v>1043</v>
      </c>
      <c r="U18" s="2">
        <v>15837</v>
      </c>
      <c r="V18" s="2">
        <v>26926</v>
      </c>
      <c r="W18" s="2">
        <v>292</v>
      </c>
      <c r="X18" s="2">
        <v>3</v>
      </c>
      <c r="Y18" s="2">
        <v>0</v>
      </c>
      <c r="Z18" s="2">
        <v>0</v>
      </c>
      <c r="AA18" s="2">
        <v>0</v>
      </c>
      <c r="AB18" s="2">
        <v>0</v>
      </c>
      <c r="AC18" s="2">
        <v>1</v>
      </c>
      <c r="AD18" s="2">
        <v>3</v>
      </c>
      <c r="AE18" s="2">
        <v>4405</v>
      </c>
      <c r="AF18" s="2">
        <v>5227</v>
      </c>
    </row>
    <row r="19" spans="1:32">
      <c r="A19" s="2" t="s">
        <v>44</v>
      </c>
      <c r="B19" s="2">
        <v>31684</v>
      </c>
      <c r="C19" s="4">
        <v>24</v>
      </c>
      <c r="D19" s="2">
        <v>55</v>
      </c>
      <c r="E19" s="2">
        <v>-36</v>
      </c>
      <c r="F19" s="2">
        <v>216</v>
      </c>
      <c r="G19" s="5">
        <v>-1</v>
      </c>
      <c r="H19" s="2"/>
      <c r="I19" s="3"/>
      <c r="J19" s="2"/>
      <c r="K19" s="2"/>
      <c r="L19" s="2"/>
      <c r="M19" s="2">
        <v>1773</v>
      </c>
      <c r="N19" s="3">
        <v>0</v>
      </c>
      <c r="O19" s="2">
        <v>39</v>
      </c>
      <c r="P19" s="3">
        <v>0</v>
      </c>
      <c r="Q19" s="2">
        <v>5.72</v>
      </c>
      <c r="R19" s="3">
        <v>0</v>
      </c>
      <c r="S19" s="2">
        <v>36772</v>
      </c>
      <c r="T19" s="2">
        <v>5975</v>
      </c>
      <c r="U19" s="2">
        <v>15755</v>
      </c>
      <c r="V19" s="2">
        <v>24499</v>
      </c>
      <c r="W19" s="2">
        <v>362</v>
      </c>
      <c r="X19" s="2">
        <v>14</v>
      </c>
      <c r="Y19" s="2">
        <v>0</v>
      </c>
      <c r="Z19" s="2">
        <v>0</v>
      </c>
      <c r="AA19" s="2">
        <v>0</v>
      </c>
      <c r="AB19" s="2">
        <v>0</v>
      </c>
      <c r="AC19" s="2">
        <v>6</v>
      </c>
      <c r="AD19" s="2">
        <v>11</v>
      </c>
      <c r="AE19" s="2">
        <v>30789</v>
      </c>
      <c r="AF19" s="2">
        <v>40020</v>
      </c>
    </row>
    <row r="20" spans="1:32">
      <c r="A20" s="2" t="s">
        <v>45</v>
      </c>
      <c r="B20" s="2">
        <v>31703</v>
      </c>
      <c r="C20" s="4">
        <v>19</v>
      </c>
      <c r="D20" s="2">
        <v>44</v>
      </c>
      <c r="E20" s="2">
        <v>-32</v>
      </c>
      <c r="F20" s="2">
        <v>216</v>
      </c>
      <c r="G20" s="3">
        <v>0</v>
      </c>
      <c r="H20" s="2"/>
      <c r="I20" s="3"/>
      <c r="J20" s="2"/>
      <c r="K20" s="2"/>
      <c r="L20" s="2"/>
      <c r="M20" s="2">
        <v>1773</v>
      </c>
      <c r="N20" s="3">
        <v>0</v>
      </c>
      <c r="O20" s="2">
        <v>39</v>
      </c>
      <c r="P20" s="3">
        <v>0</v>
      </c>
      <c r="Q20" s="2">
        <v>5.72</v>
      </c>
      <c r="R20" s="3">
        <v>0</v>
      </c>
      <c r="S20" s="2">
        <v>13351</v>
      </c>
      <c r="T20" s="2">
        <v>3636</v>
      </c>
      <c r="U20" s="2">
        <v>9600</v>
      </c>
      <c r="V20" s="2">
        <v>24467</v>
      </c>
      <c r="W20" s="2">
        <v>253</v>
      </c>
      <c r="X20" s="2">
        <v>10</v>
      </c>
      <c r="Y20" s="2">
        <v>0</v>
      </c>
      <c r="Z20" s="2">
        <v>0</v>
      </c>
      <c r="AA20" s="2">
        <v>0</v>
      </c>
      <c r="AB20" s="2">
        <v>0</v>
      </c>
      <c r="AC20" s="2">
        <v>3</v>
      </c>
      <c r="AD20" s="2">
        <v>22</v>
      </c>
      <c r="AE20" s="2">
        <v>12780</v>
      </c>
      <c r="AF20" s="2">
        <v>16011</v>
      </c>
    </row>
    <row r="21" spans="1:32">
      <c r="A21" s="2" t="s">
        <v>46</v>
      </c>
      <c r="B21" s="2">
        <v>31715</v>
      </c>
      <c r="C21" s="4">
        <v>12</v>
      </c>
      <c r="D21" s="2">
        <v>50</v>
      </c>
      <c r="E21" s="2">
        <v>-32</v>
      </c>
      <c r="F21" s="2">
        <v>217</v>
      </c>
      <c r="G21" s="4">
        <v>1</v>
      </c>
      <c r="H21" s="2"/>
      <c r="I21" s="3"/>
      <c r="J21" s="2"/>
      <c r="K21" s="2"/>
      <c r="L21" s="2"/>
      <c r="M21" s="2">
        <v>1775</v>
      </c>
      <c r="N21" s="4">
        <v>2</v>
      </c>
      <c r="O21" s="2">
        <v>39</v>
      </c>
      <c r="P21" s="3">
        <v>0</v>
      </c>
      <c r="Q21" s="2">
        <v>5.72</v>
      </c>
      <c r="R21" s="3">
        <v>0</v>
      </c>
      <c r="S21" s="2">
        <v>39694</v>
      </c>
      <c r="T21" s="2">
        <v>5693</v>
      </c>
      <c r="U21" s="2">
        <v>9052</v>
      </c>
      <c r="V21" s="2">
        <v>24416</v>
      </c>
      <c r="W21" s="2">
        <v>333</v>
      </c>
      <c r="X21" s="2">
        <v>8</v>
      </c>
      <c r="Y21" s="2">
        <v>0</v>
      </c>
      <c r="Z21" s="2">
        <v>0</v>
      </c>
      <c r="AA21" s="2">
        <v>0</v>
      </c>
      <c r="AB21" s="2">
        <v>0</v>
      </c>
      <c r="AC21" s="2">
        <v>9</v>
      </c>
      <c r="AD21" s="2">
        <v>53</v>
      </c>
      <c r="AE21" s="2">
        <v>47572</v>
      </c>
      <c r="AF21" s="2">
        <v>59496</v>
      </c>
    </row>
    <row r="22" spans="1:32">
      <c r="A22" s="2" t="s">
        <v>47</v>
      </c>
      <c r="B22" s="2">
        <v>31733</v>
      </c>
      <c r="C22" s="4">
        <v>18</v>
      </c>
      <c r="D22" s="2">
        <v>39</v>
      </c>
      <c r="E22" s="2">
        <v>-16</v>
      </c>
      <c r="F22" s="2">
        <v>217</v>
      </c>
      <c r="G22" s="3">
        <v>0</v>
      </c>
      <c r="H22" s="2"/>
      <c r="I22" s="3"/>
      <c r="J22" s="2"/>
      <c r="K22" s="2"/>
      <c r="L22" s="2"/>
      <c r="M22" s="2">
        <v>1776</v>
      </c>
      <c r="N22" s="4">
        <v>1</v>
      </c>
      <c r="O22" s="2">
        <v>39</v>
      </c>
      <c r="P22" s="3">
        <v>0</v>
      </c>
      <c r="Q22" s="2">
        <v>5.72</v>
      </c>
      <c r="R22" s="3">
        <v>0</v>
      </c>
      <c r="S22" s="2">
        <v>6183</v>
      </c>
      <c r="T22" s="2">
        <v>1593</v>
      </c>
      <c r="U22" s="2">
        <v>8903</v>
      </c>
      <c r="V22" s="2">
        <v>24488</v>
      </c>
      <c r="W22" s="2">
        <v>233</v>
      </c>
      <c r="X22" s="2">
        <v>9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</row>
    <row r="23" spans="1:32">
      <c r="A23" s="2" t="s">
        <v>48</v>
      </c>
      <c r="B23" s="2">
        <v>31756</v>
      </c>
      <c r="C23" s="4">
        <v>23</v>
      </c>
      <c r="D23" s="2">
        <v>31</v>
      </c>
      <c r="E23" s="2">
        <v>-28</v>
      </c>
      <c r="F23" s="2">
        <v>217</v>
      </c>
      <c r="G23" s="3">
        <v>0</v>
      </c>
      <c r="H23" s="2"/>
      <c r="I23" s="3"/>
      <c r="J23" s="2"/>
      <c r="K23" s="2"/>
      <c r="L23" s="2"/>
      <c r="M23" s="2">
        <v>1777</v>
      </c>
      <c r="N23" s="4">
        <v>1</v>
      </c>
      <c r="O23" s="2">
        <v>39</v>
      </c>
      <c r="P23" s="3">
        <v>0</v>
      </c>
      <c r="Q23" s="2">
        <v>5.72</v>
      </c>
      <c r="R23" s="3">
        <v>0</v>
      </c>
      <c r="S23" s="2">
        <v>19040</v>
      </c>
      <c r="T23" s="2">
        <v>4039</v>
      </c>
      <c r="U23" s="2">
        <v>8980</v>
      </c>
      <c r="V23" s="2">
        <v>23233</v>
      </c>
      <c r="W23" s="2">
        <v>303</v>
      </c>
      <c r="X23" s="2">
        <v>4</v>
      </c>
      <c r="Y23" s="2">
        <v>0</v>
      </c>
      <c r="Z23" s="2">
        <v>0</v>
      </c>
      <c r="AA23" s="2">
        <v>0</v>
      </c>
      <c r="AB23" s="2">
        <v>0</v>
      </c>
      <c r="AC23" s="2">
        <v>2</v>
      </c>
      <c r="AD23" s="2">
        <v>6</v>
      </c>
      <c r="AE23" s="2">
        <v>8571</v>
      </c>
      <c r="AF23" s="2">
        <v>11123</v>
      </c>
    </row>
    <row r="24" spans="1:32">
      <c r="A24" s="2" t="s">
        <v>49</v>
      </c>
      <c r="B24" s="2">
        <v>31759</v>
      </c>
      <c r="C24" s="4">
        <v>3</v>
      </c>
      <c r="D24" s="2">
        <v>33</v>
      </c>
      <c r="E24" s="2">
        <v>-39</v>
      </c>
      <c r="F24" s="2">
        <v>217</v>
      </c>
      <c r="G24" s="3">
        <v>0</v>
      </c>
      <c r="H24" s="2"/>
      <c r="I24" s="3"/>
      <c r="J24" s="2"/>
      <c r="K24" s="2"/>
      <c r="L24" s="2"/>
      <c r="M24" s="2">
        <v>1778</v>
      </c>
      <c r="N24" s="4">
        <v>1</v>
      </c>
      <c r="O24" s="2">
        <v>39</v>
      </c>
      <c r="P24" s="3">
        <v>0</v>
      </c>
      <c r="Q24" s="2">
        <v>5.72</v>
      </c>
      <c r="R24" s="3">
        <v>0</v>
      </c>
      <c r="S24" s="2">
        <v>7844</v>
      </c>
      <c r="T24" s="2">
        <v>4219</v>
      </c>
      <c r="U24" s="2">
        <v>8837</v>
      </c>
      <c r="V24" s="2">
        <v>22637</v>
      </c>
      <c r="W24" s="2">
        <v>260</v>
      </c>
      <c r="X24" s="2">
        <v>12</v>
      </c>
      <c r="Y24" s="2">
        <v>0</v>
      </c>
      <c r="Z24" s="2">
        <v>0</v>
      </c>
      <c r="AA24" s="2">
        <v>0</v>
      </c>
      <c r="AB24" s="2">
        <v>0</v>
      </c>
      <c r="AC24" s="2">
        <v>4</v>
      </c>
      <c r="AD24" s="2">
        <v>13</v>
      </c>
      <c r="AE24" s="2">
        <v>17379</v>
      </c>
      <c r="AF24" s="2">
        <v>22757</v>
      </c>
    </row>
    <row r="25" spans="1:32">
      <c r="A25" s="2" t="s">
        <v>50</v>
      </c>
      <c r="B25" s="2">
        <v>31753</v>
      </c>
      <c r="C25" s="5">
        <v>-6</v>
      </c>
      <c r="D25" s="2">
        <v>65</v>
      </c>
      <c r="E25" s="2">
        <v>-43</v>
      </c>
      <c r="F25" s="2">
        <v>217</v>
      </c>
      <c r="G25" s="3">
        <v>0</v>
      </c>
      <c r="H25" s="2">
        <v>465</v>
      </c>
      <c r="I25" s="4">
        <v>1</v>
      </c>
      <c r="J25" s="2">
        <v>2066</v>
      </c>
      <c r="K25" s="2">
        <v>54</v>
      </c>
      <c r="L25" s="2">
        <v>763</v>
      </c>
      <c r="M25" s="2">
        <v>1778</v>
      </c>
      <c r="N25" s="3">
        <v>0</v>
      </c>
      <c r="O25" s="2">
        <v>39</v>
      </c>
      <c r="P25" s="3">
        <v>0</v>
      </c>
      <c r="Q25" s="2">
        <v>5.72</v>
      </c>
      <c r="R25" s="3">
        <v>0</v>
      </c>
      <c r="S25" s="2">
        <v>69550</v>
      </c>
      <c r="T25" s="2">
        <v>11575</v>
      </c>
      <c r="U25" s="2">
        <v>13362</v>
      </c>
      <c r="V25" s="2">
        <v>23510</v>
      </c>
      <c r="W25" s="2">
        <v>1191</v>
      </c>
      <c r="X25" s="2">
        <v>21</v>
      </c>
      <c r="Y25" s="2">
        <v>0</v>
      </c>
      <c r="Z25" s="2">
        <v>0</v>
      </c>
      <c r="AA25" s="2">
        <v>0</v>
      </c>
      <c r="AB25" s="2">
        <v>0</v>
      </c>
      <c r="AC25" s="2">
        <v>12</v>
      </c>
      <c r="AD25" s="2">
        <v>59</v>
      </c>
      <c r="AE25" s="2">
        <v>57159</v>
      </c>
      <c r="AF25" s="2">
        <v>69991</v>
      </c>
    </row>
    <row r="26" spans="1:32">
      <c r="A26" s="2" t="s">
        <v>51</v>
      </c>
      <c r="B26" s="2">
        <v>31775</v>
      </c>
      <c r="C26" s="4">
        <v>22</v>
      </c>
      <c r="D26" s="2">
        <v>72</v>
      </c>
      <c r="E26" s="2">
        <v>-38</v>
      </c>
      <c r="F26" s="2">
        <v>216</v>
      </c>
      <c r="G26" s="5">
        <v>-1</v>
      </c>
      <c r="H26" s="2"/>
      <c r="I26" s="3"/>
      <c r="J26" s="2"/>
      <c r="K26" s="2"/>
      <c r="L26" s="2"/>
      <c r="M26" s="2">
        <v>1778</v>
      </c>
      <c r="N26" s="3">
        <v>0</v>
      </c>
      <c r="O26" s="2">
        <v>39</v>
      </c>
      <c r="P26" s="3">
        <v>0</v>
      </c>
      <c r="Q26" s="2">
        <v>5.72</v>
      </c>
      <c r="R26" s="3">
        <v>0</v>
      </c>
      <c r="S26" s="2">
        <v>10012</v>
      </c>
      <c r="T26" s="2">
        <v>3821</v>
      </c>
      <c r="U26" s="2">
        <v>14302</v>
      </c>
      <c r="V26" s="2">
        <v>23756</v>
      </c>
      <c r="W26" s="2">
        <v>457</v>
      </c>
      <c r="X26" s="2">
        <v>9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</row>
    <row r="27" spans="1:32">
      <c r="A27" s="2" t="s">
        <v>52</v>
      </c>
      <c r="B27" s="2">
        <v>31809</v>
      </c>
      <c r="C27" s="4">
        <v>34</v>
      </c>
      <c r="D27" s="2">
        <v>56</v>
      </c>
      <c r="E27" s="2">
        <v>-28</v>
      </c>
      <c r="F27" s="2">
        <v>216</v>
      </c>
      <c r="G27" s="3">
        <v>0</v>
      </c>
      <c r="H27" s="2"/>
      <c r="I27" s="3"/>
      <c r="J27" s="2"/>
      <c r="K27" s="2"/>
      <c r="L27" s="2"/>
      <c r="M27" s="2">
        <v>1778</v>
      </c>
      <c r="N27" s="3">
        <v>0</v>
      </c>
      <c r="O27" s="2">
        <v>51</v>
      </c>
      <c r="P27" s="4">
        <v>12</v>
      </c>
      <c r="Q27" s="2">
        <v>5.75</v>
      </c>
      <c r="R27" s="4">
        <v>0.03</v>
      </c>
      <c r="S27" s="2">
        <v>15767</v>
      </c>
      <c r="T27" s="2">
        <v>4374</v>
      </c>
      <c r="U27" s="2">
        <v>14565</v>
      </c>
      <c r="V27" s="2">
        <v>23179</v>
      </c>
      <c r="W27" s="2">
        <v>323</v>
      </c>
      <c r="X27" s="2">
        <v>9</v>
      </c>
      <c r="Y27" s="2">
        <v>0</v>
      </c>
      <c r="Z27" s="2">
        <v>0</v>
      </c>
      <c r="AA27" s="2">
        <v>0</v>
      </c>
      <c r="AB27" s="2">
        <v>0</v>
      </c>
      <c r="AC27" s="2">
        <v>4</v>
      </c>
      <c r="AD27" s="2">
        <v>5</v>
      </c>
      <c r="AE27" s="2">
        <v>13623</v>
      </c>
      <c r="AF27" s="2">
        <v>15611</v>
      </c>
    </row>
    <row r="28" spans="1:32">
      <c r="A28" s="2" t="s">
        <v>53</v>
      </c>
      <c r="B28" s="2">
        <v>31837</v>
      </c>
      <c r="C28" s="4">
        <v>28</v>
      </c>
      <c r="D28" s="2">
        <v>141</v>
      </c>
      <c r="E28" s="2">
        <v>-45</v>
      </c>
      <c r="F28" s="2">
        <v>216</v>
      </c>
      <c r="G28" s="3">
        <v>0</v>
      </c>
      <c r="H28" s="2">
        <v>466</v>
      </c>
      <c r="I28" s="4">
        <v>1</v>
      </c>
      <c r="J28" s="2">
        <v>3535</v>
      </c>
      <c r="K28" s="2">
        <v>104</v>
      </c>
      <c r="L28" s="2">
        <v>1121</v>
      </c>
      <c r="M28" s="2">
        <v>1778</v>
      </c>
      <c r="N28" s="3">
        <v>0</v>
      </c>
      <c r="O28" s="2">
        <v>53</v>
      </c>
      <c r="P28" s="4">
        <v>2</v>
      </c>
      <c r="Q28" s="2">
        <v>5.75</v>
      </c>
      <c r="R28" s="3">
        <v>0</v>
      </c>
      <c r="S28" s="2">
        <v>29989</v>
      </c>
      <c r="T28" s="2">
        <v>13853</v>
      </c>
      <c r="U28" s="2">
        <v>17626</v>
      </c>
      <c r="V28" s="2">
        <v>25121</v>
      </c>
      <c r="W28" s="2">
        <v>1267</v>
      </c>
      <c r="X28" s="2">
        <v>14</v>
      </c>
      <c r="Y28" s="2">
        <v>0</v>
      </c>
      <c r="Z28" s="2">
        <v>0</v>
      </c>
      <c r="AA28" s="2">
        <v>0</v>
      </c>
      <c r="AB28" s="2">
        <v>0</v>
      </c>
      <c r="AC28" s="2">
        <v>1</v>
      </c>
      <c r="AD28" s="2">
        <v>7</v>
      </c>
      <c r="AE28" s="2">
        <v>3701</v>
      </c>
      <c r="AF28" s="2">
        <v>4418</v>
      </c>
    </row>
    <row r="29" spans="1:32">
      <c r="A29" s="2" t="s">
        <v>54</v>
      </c>
      <c r="B29" s="2">
        <v>31933</v>
      </c>
      <c r="C29" s="4">
        <v>96</v>
      </c>
      <c r="D29" s="2">
        <v>515</v>
      </c>
      <c r="E29" s="2">
        <v>-39</v>
      </c>
      <c r="F29" s="2">
        <v>219</v>
      </c>
      <c r="G29" s="4">
        <v>3</v>
      </c>
      <c r="H29" s="2"/>
      <c r="I29" s="3"/>
      <c r="J29" s="2"/>
      <c r="K29" s="2"/>
      <c r="L29" s="2"/>
      <c r="M29" s="2">
        <v>1779</v>
      </c>
      <c r="N29" s="4">
        <v>1</v>
      </c>
      <c r="O29" s="2">
        <v>53</v>
      </c>
      <c r="P29" s="3">
        <v>0</v>
      </c>
      <c r="Q29" s="2">
        <v>5.74</v>
      </c>
      <c r="R29" s="5">
        <v>-0.01</v>
      </c>
      <c r="S29" s="2">
        <v>10442</v>
      </c>
      <c r="T29" s="2">
        <v>6121</v>
      </c>
      <c r="U29" s="2">
        <v>20690</v>
      </c>
      <c r="V29" s="2">
        <v>27487</v>
      </c>
      <c r="W29" s="2">
        <v>1576</v>
      </c>
      <c r="X29" s="2">
        <v>13</v>
      </c>
      <c r="Y29" s="2">
        <v>0</v>
      </c>
      <c r="Z29" s="2">
        <v>0</v>
      </c>
      <c r="AA29" s="2">
        <v>0</v>
      </c>
      <c r="AB29" s="2">
        <v>0</v>
      </c>
      <c r="AC29" s="2">
        <v>2</v>
      </c>
      <c r="AD29" s="2">
        <v>3</v>
      </c>
      <c r="AE29" s="2">
        <v>7090</v>
      </c>
      <c r="AF29" s="2">
        <v>8447</v>
      </c>
    </row>
    <row r="30" spans="1:32">
      <c r="A30" s="2" t="s">
        <v>55</v>
      </c>
      <c r="B30" s="2">
        <v>32409</v>
      </c>
      <c r="C30" s="4">
        <v>476</v>
      </c>
      <c r="D30" s="2">
        <v>114</v>
      </c>
      <c r="E30" s="2">
        <v>-23</v>
      </c>
      <c r="F30" s="2">
        <v>219</v>
      </c>
      <c r="G30" s="3">
        <v>0</v>
      </c>
      <c r="H30" s="2"/>
      <c r="I30" s="3"/>
      <c r="J30" s="2"/>
      <c r="K30" s="2"/>
      <c r="L30" s="2"/>
      <c r="M30" s="2">
        <v>1853</v>
      </c>
      <c r="N30" s="4">
        <v>74</v>
      </c>
      <c r="O30" s="2">
        <v>54</v>
      </c>
      <c r="P30" s="4">
        <v>1</v>
      </c>
      <c r="Q30" s="2">
        <v>5.88</v>
      </c>
      <c r="R30" s="4">
        <v>0.14</v>
      </c>
      <c r="S30" s="2">
        <v>3156</v>
      </c>
      <c r="T30" s="2">
        <v>1560</v>
      </c>
      <c r="U30" s="2">
        <v>21353</v>
      </c>
      <c r="V30" s="2">
        <v>27630</v>
      </c>
      <c r="W30" s="2">
        <v>523</v>
      </c>
      <c r="X30" s="2">
        <v>8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</row>
    <row r="31" spans="1:32">
      <c r="A31" s="2" t="s">
        <v>56</v>
      </c>
      <c r="B31" s="2">
        <v>32500</v>
      </c>
      <c r="C31" s="4">
        <v>91</v>
      </c>
      <c r="D31" s="2">
        <v>44</v>
      </c>
      <c r="E31" s="2">
        <v>-28</v>
      </c>
      <c r="F31" s="2">
        <v>219</v>
      </c>
      <c r="G31" s="3">
        <v>0</v>
      </c>
      <c r="H31" s="2"/>
      <c r="I31" s="3"/>
      <c r="J31" s="2"/>
      <c r="K31" s="2"/>
      <c r="L31" s="2"/>
      <c r="M31" s="2">
        <v>1855</v>
      </c>
      <c r="N31" s="4">
        <v>2</v>
      </c>
      <c r="O31" s="2">
        <v>54</v>
      </c>
      <c r="P31" s="3">
        <v>0</v>
      </c>
      <c r="Q31" s="2">
        <v>5.87</v>
      </c>
      <c r="R31" s="5">
        <v>-0.01</v>
      </c>
      <c r="S31" s="2">
        <v>1433</v>
      </c>
      <c r="T31" s="2">
        <v>576</v>
      </c>
      <c r="U31" s="2">
        <v>21809</v>
      </c>
      <c r="V31" s="2">
        <v>27733</v>
      </c>
      <c r="W31" s="2">
        <v>265</v>
      </c>
      <c r="X31" s="2">
        <v>13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</row>
    <row r="32" spans="1:32">
      <c r="A32" s="2" t="s">
        <v>57</v>
      </c>
      <c r="B32" s="2">
        <v>32516</v>
      </c>
      <c r="C32" s="4">
        <v>16</v>
      </c>
      <c r="D32" s="2">
        <v>38</v>
      </c>
      <c r="E32" s="2">
        <v>-56</v>
      </c>
      <c r="F32" s="2">
        <v>219</v>
      </c>
      <c r="G32" s="3">
        <v>0</v>
      </c>
      <c r="H32" s="2"/>
      <c r="I32" s="3"/>
      <c r="J32" s="2"/>
      <c r="K32" s="2"/>
      <c r="L32" s="2"/>
      <c r="M32" s="2">
        <v>1856</v>
      </c>
      <c r="N32" s="4">
        <v>1</v>
      </c>
      <c r="O32" s="2">
        <v>54</v>
      </c>
      <c r="P32" s="3">
        <v>0</v>
      </c>
      <c r="Q32" s="2">
        <v>5.87</v>
      </c>
      <c r="R32" s="3">
        <v>0</v>
      </c>
      <c r="S32" s="2">
        <v>17268</v>
      </c>
      <c r="T32" s="2">
        <v>4827</v>
      </c>
      <c r="U32" s="2">
        <v>21153</v>
      </c>
      <c r="V32" s="2">
        <v>28048</v>
      </c>
      <c r="W32" s="2">
        <v>376</v>
      </c>
      <c r="X32" s="2">
        <v>3</v>
      </c>
      <c r="Y32" s="2">
        <v>0</v>
      </c>
      <c r="Z32" s="2">
        <v>0</v>
      </c>
      <c r="AA32" s="2">
        <v>0</v>
      </c>
      <c r="AB32" s="2">
        <v>0</v>
      </c>
      <c r="AC32" s="2">
        <v>4</v>
      </c>
      <c r="AD32" s="2">
        <v>17</v>
      </c>
      <c r="AE32" s="2">
        <v>16807</v>
      </c>
      <c r="AF32" s="2">
        <v>22660</v>
      </c>
    </row>
    <row r="33" spans="1:32">
      <c r="A33" s="2" t="s">
        <v>58</v>
      </c>
      <c r="B33" s="2">
        <v>32498</v>
      </c>
      <c r="C33" s="5">
        <v>-18</v>
      </c>
      <c r="D33" s="2">
        <v>20</v>
      </c>
      <c r="E33" s="2">
        <v>-25</v>
      </c>
      <c r="F33" s="2">
        <v>220</v>
      </c>
      <c r="G33" s="4">
        <v>1</v>
      </c>
      <c r="H33" s="2"/>
      <c r="I33" s="3"/>
      <c r="J33" s="2"/>
      <c r="K33" s="2"/>
      <c r="L33" s="2"/>
      <c r="M33" s="2">
        <v>1856</v>
      </c>
      <c r="N33" s="3">
        <v>0</v>
      </c>
      <c r="O33" s="2">
        <v>54</v>
      </c>
      <c r="P33" s="3">
        <v>0</v>
      </c>
      <c r="Q33" s="2">
        <v>5.88</v>
      </c>
      <c r="R33" s="4">
        <v>0.01</v>
      </c>
      <c r="S33" s="2">
        <v>4808</v>
      </c>
      <c r="T33" s="2">
        <v>3560</v>
      </c>
      <c r="U33" s="2">
        <v>20986</v>
      </c>
      <c r="V33" s="2">
        <v>27959</v>
      </c>
      <c r="W33" s="2">
        <v>184</v>
      </c>
      <c r="X33" s="2">
        <v>1</v>
      </c>
      <c r="Y33" s="2">
        <v>0</v>
      </c>
      <c r="Z33" s="2">
        <v>0</v>
      </c>
      <c r="AA33" s="2">
        <v>0</v>
      </c>
      <c r="AB33" s="2">
        <v>0</v>
      </c>
      <c r="AC33" s="2">
        <v>1</v>
      </c>
      <c r="AD33" s="2">
        <v>4</v>
      </c>
      <c r="AE33" s="2">
        <v>4088</v>
      </c>
      <c r="AF33" s="2">
        <v>4359</v>
      </c>
    </row>
    <row r="34" spans="1:32">
      <c r="A34" s="2" t="s">
        <v>59</v>
      </c>
      <c r="B34" s="2"/>
      <c r="C34" s="2" t="str">
        <f>SUM(C3:C33)</f>
        <v>0</v>
      </c>
      <c r="D34" s="2" t="str">
        <f>SUM(D3:D33)</f>
        <v>0</v>
      </c>
      <c r="E34" s="2" t="str">
        <f>SUM(E3:E33)</f>
        <v>0</v>
      </c>
      <c r="F34" s="2"/>
      <c r="G34" s="2" t="str">
        <f>SUM(G3:G33)</f>
        <v>0</v>
      </c>
      <c r="H34" s="2"/>
      <c r="I34" s="2" t="str">
        <f>SUM(I3:I33)</f>
        <v>0</v>
      </c>
      <c r="J34" s="2" t="str">
        <f>SUM(J3:J33)</f>
        <v>0</v>
      </c>
      <c r="K34" s="2" t="str">
        <f>SUM(K3:K33)</f>
        <v>0</v>
      </c>
      <c r="L34" s="2" t="str">
        <f>SUM(L3:L33)</f>
        <v>0</v>
      </c>
      <c r="M34" s="2"/>
      <c r="N34" s="2"/>
      <c r="O34" s="2"/>
      <c r="P34" s="2"/>
      <c r="Q34" s="2"/>
      <c r="R34" s="2"/>
      <c r="S34" s="2"/>
      <c r="T34" s="2" t="str">
        <f>SUM(T3:T33)</f>
        <v>0</v>
      </c>
      <c r="U34" s="2" t="str">
        <f>SUM(U3:U33)</f>
        <v>0</v>
      </c>
      <c r="V34" s="2"/>
      <c r="W34" s="2"/>
      <c r="X34" s="2" t="str">
        <f>SUM(X3:X33)</f>
        <v>0</v>
      </c>
      <c r="Y34" s="2" t="str">
        <f>SUM(Y3:Y33)</f>
        <v>0</v>
      </c>
      <c r="Z34" s="2" t="str">
        <f>SUM(Z3:Z33)</f>
        <v>0</v>
      </c>
      <c r="AA34" s="2" t="str">
        <f>SUM(AA3:AA33)</f>
        <v>0</v>
      </c>
      <c r="AB34" s="2" t="str">
        <f>SUM(AB3:AB33)</f>
        <v>0</v>
      </c>
      <c r="AC34" s="2" t="str">
        <f>SUM(AC3:AC33)</f>
        <v>0</v>
      </c>
      <c r="AD34" s="2" t="str">
        <f>SUM(AD3:AD33)</f>
        <v>0</v>
      </c>
      <c r="AE34" s="2" t="str">
        <f>SUM(AE3:AE33)</f>
        <v>0</v>
      </c>
      <c r="AF34" s="2" t="str">
        <f>SUM(AF3:AF33)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A2"/>
    <mergeCell ref="B1:E1"/>
    <mergeCell ref="F1:G1"/>
    <mergeCell ref="H1:L1"/>
    <mergeCell ref="M1:N1"/>
    <mergeCell ref="O1:P1"/>
    <mergeCell ref="Q1:R1"/>
    <mergeCell ref="S1:S2"/>
    <mergeCell ref="T1:V1"/>
    <mergeCell ref="W1:W2"/>
    <mergeCell ref="X1:AB1"/>
    <mergeCell ref="AC1:AF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B6"/>
  <sheetViews>
    <sheetView tabSelected="0" workbookViewId="0" showGridLines="true" showRowColHeaders="1">
      <selection activeCell="A1" sqref="A1:AB6"/>
    </sheetView>
  </sheetViews>
  <sheetFormatPr defaultRowHeight="14.4" outlineLevelRow="0" outlineLevelCol="0"/>
  <cols>
    <col min="1" max="1" width="11" customWidth="true" style="0"/>
    <col min="2" max="2" width="11" customWidth="true" style="0"/>
    <col min="3" max="3" width="30" customWidth="true" style="0"/>
    <col min="4" max="4" width="30" customWidth="true" style="0"/>
    <col min="5" max="5" width="11" customWidth="true" style="0"/>
    <col min="6" max="6" width="14" customWidth="true" style="0"/>
    <col min="7" max="7" width="11" customWidth="true" style="0"/>
    <col min="8" max="8" width="11" customWidth="true" style="0"/>
    <col min="9" max="9" width="11" customWidth="true" style="0"/>
    <col min="10" max="10" width="17" customWidth="true" style="0"/>
    <col min="11" max="11" width="11" customWidth="true" style="0"/>
    <col min="12" max="12" width="11" customWidth="true" style="0"/>
    <col min="13" max="13" width="11" customWidth="true" style="0"/>
    <col min="14" max="14" width="12.5" customWidth="true" style="0"/>
    <col min="15" max="15" width="12.5" customWidth="true" style="0"/>
    <col min="16" max="16" width="12.5" customWidth="true" style="0"/>
    <col min="17" max="17" width="12.5" customWidth="true" style="0"/>
    <col min="18" max="18" width="12.5" customWidth="true" style="0"/>
    <col min="19" max="19" width="12.5" customWidth="true" style="0"/>
    <col min="20" max="20" width="12.5" customWidth="true" style="0"/>
    <col min="21" max="21" width="12.5" customWidth="true" style="0"/>
    <col min="22" max="22" width="12.5" customWidth="true" style="0"/>
    <col min="23" max="23" width="12.5" customWidth="true" style="0"/>
    <col min="24" max="24" width="12.5" customWidth="true" style="0"/>
    <col min="25" max="25" width="12.5" customWidth="true" style="0"/>
    <col min="26" max="26" width="20" customWidth="true" style="0"/>
    <col min="27" max="27" width="30" customWidth="true" style="0"/>
    <col min="28" max="28" width="20" customWidth="true" style="0"/>
  </cols>
  <sheetData>
    <row r="1" spans="1:28">
      <c r="A1" s="1" t="s">
        <v>0</v>
      </c>
      <c r="B1" s="1" t="s">
        <v>60</v>
      </c>
      <c r="C1" s="1" t="s">
        <v>61</v>
      </c>
      <c r="D1" s="1" t="s">
        <v>62</v>
      </c>
      <c r="E1" s="1" t="s">
        <v>16</v>
      </c>
      <c r="F1" s="1" t="s">
        <v>17</v>
      </c>
      <c r="G1" s="1" t="s">
        <v>7</v>
      </c>
      <c r="H1" s="1" t="s">
        <v>8</v>
      </c>
      <c r="I1" s="1" t="s">
        <v>63</v>
      </c>
      <c r="J1" s="1" t="s">
        <v>64</v>
      </c>
      <c r="K1" s="1" t="s">
        <v>65</v>
      </c>
      <c r="L1" s="1" t="s">
        <v>66</v>
      </c>
      <c r="M1" s="1" t="s">
        <v>67</v>
      </c>
      <c r="N1" s="1" t="s">
        <v>68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69</v>
      </c>
      <c r="AA1" s="1" t="s">
        <v>70</v>
      </c>
      <c r="AB1" s="1" t="s">
        <v>71</v>
      </c>
    </row>
    <row r="2" spans="1:2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16</v>
      </c>
      <c r="O2" s="1" t="s">
        <v>17</v>
      </c>
      <c r="P2" s="1" t="s">
        <v>72</v>
      </c>
      <c r="Q2" s="1" t="s">
        <v>18</v>
      </c>
      <c r="R2" s="1" t="s">
        <v>64</v>
      </c>
      <c r="S2" s="1" t="s">
        <v>7</v>
      </c>
      <c r="T2" s="1" t="s">
        <v>8</v>
      </c>
      <c r="U2" s="1" t="s">
        <v>73</v>
      </c>
      <c r="V2" s="1" t="s">
        <v>74</v>
      </c>
      <c r="W2" s="1" t="s">
        <v>75</v>
      </c>
      <c r="X2" s="1" t="s">
        <v>76</v>
      </c>
      <c r="Y2" s="1" t="s">
        <v>77</v>
      </c>
      <c r="Z2" s="1"/>
      <c r="AA2" s="1"/>
      <c r="AB2" s="1"/>
    </row>
    <row r="3" spans="1:28">
      <c r="A3" s="2" t="s">
        <v>38</v>
      </c>
      <c r="B3" s="2" t="s">
        <v>78</v>
      </c>
      <c r="C3" s="2" t="str">
        <f>HYPERLINK("https://www.instagram.com/p/B571WeSgcM6")</f>
        <v>0</v>
      </c>
      <c r="D3" s="2" t="s">
        <v>79</v>
      </c>
      <c r="E3" s="2">
        <v>2050</v>
      </c>
      <c r="F3" s="2">
        <v>106</v>
      </c>
      <c r="G3" s="2">
        <v>28098</v>
      </c>
      <c r="H3" s="2">
        <v>22596</v>
      </c>
      <c r="I3" s="2">
        <v>160</v>
      </c>
      <c r="J3" s="2">
        <v>0</v>
      </c>
      <c r="K3" s="2" t="str">
        <f>ROUND((E3+F3+I3)/50029*100,2)</f>
        <v>0</v>
      </c>
      <c r="L3" s="2" t="str">
        <f>ROUND((E3+F3+I3)/G3*100,2)</f>
        <v>0</v>
      </c>
      <c r="M3" s="2" t="str">
        <f>ROUND((E3+F3+I3)/H3*100,2)</f>
        <v>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 t="s">
        <v>80</v>
      </c>
    </row>
    <row r="4" spans="1:28">
      <c r="A4" s="2" t="s">
        <v>50</v>
      </c>
      <c r="B4" s="2" t="s">
        <v>81</v>
      </c>
      <c r="C4" s="2" t="str">
        <f>HYPERLINK("https://www.instagram.com/p/B6bPwgfhmGd")</f>
        <v>0</v>
      </c>
      <c r="D4" s="2" t="s">
        <v>82</v>
      </c>
      <c r="E4" s="2">
        <v>2066</v>
      </c>
      <c r="F4" s="2">
        <v>54</v>
      </c>
      <c r="G4" s="2">
        <v>33563</v>
      </c>
      <c r="H4" s="2">
        <v>25323</v>
      </c>
      <c r="I4" s="2">
        <v>763</v>
      </c>
      <c r="J4" s="2">
        <v>0</v>
      </c>
      <c r="K4" s="2" t="str">
        <f>ROUND((E4+F4+I4)/50029*100,2)</f>
        <v>0</v>
      </c>
      <c r="L4" s="2" t="str">
        <f>ROUND((E4+F4+I4)/G4*100,2)</f>
        <v>0</v>
      </c>
      <c r="M4" s="2" t="str">
        <f>ROUND((E4+F4+I4)/H4*100,2)</f>
        <v>0</v>
      </c>
      <c r="N4" s="2">
        <v>244</v>
      </c>
      <c r="O4" s="2">
        <v>1</v>
      </c>
      <c r="P4" s="2">
        <v>9</v>
      </c>
      <c r="Q4" s="2">
        <v>1</v>
      </c>
      <c r="R4" s="2"/>
      <c r="S4" s="2">
        <v>1076</v>
      </c>
      <c r="T4" s="2">
        <v>1072</v>
      </c>
      <c r="U4" s="2">
        <v>696.88</v>
      </c>
      <c r="V4" s="2" t="str">
        <f>ROUND(U4/P4, 2)</f>
        <v>0</v>
      </c>
      <c r="W4" s="2" t="str">
        <f>ROUND(U4/T4 * 1000, 2)</f>
        <v>0</v>
      </c>
      <c r="X4" s="2" t="str">
        <f>ROUND(U4/S4 * 1000, 2)</f>
        <v>0</v>
      </c>
      <c r="Y4" s="2" t="str">
        <f>ROUND(P4/T4 * 100, 2)</f>
        <v>0</v>
      </c>
      <c r="Z4" s="2">
        <v>24251</v>
      </c>
      <c r="AA4" s="2"/>
      <c r="AB4" s="2" t="s">
        <v>80</v>
      </c>
    </row>
    <row r="5" spans="1:28">
      <c r="A5" s="2" t="s">
        <v>53</v>
      </c>
      <c r="B5" s="2" t="s">
        <v>81</v>
      </c>
      <c r="C5" s="2" t="str">
        <f>HYPERLINK("https://www.instagram.com/p/B6jEpm0BZsB")</f>
        <v>0</v>
      </c>
      <c r="D5" s="2" t="s">
        <v>83</v>
      </c>
      <c r="E5" s="2">
        <v>3535</v>
      </c>
      <c r="F5" s="2">
        <v>104</v>
      </c>
      <c r="G5" s="2">
        <v>44598</v>
      </c>
      <c r="H5" s="2">
        <v>33705</v>
      </c>
      <c r="I5" s="2">
        <v>1121</v>
      </c>
      <c r="J5" s="2">
        <v>0</v>
      </c>
      <c r="K5" s="2" t="str">
        <f>ROUND((E5+F5+I5)/50029*100,2)</f>
        <v>0</v>
      </c>
      <c r="L5" s="2" t="str">
        <f>ROUND((E5+F5+I5)/G5*100,2)</f>
        <v>0</v>
      </c>
      <c r="M5" s="2" t="str">
        <f>ROUND((E5+F5+I5)/H5*100,2)</f>
        <v>0</v>
      </c>
      <c r="N5" s="2">
        <v>126</v>
      </c>
      <c r="O5" s="2">
        <v>0</v>
      </c>
      <c r="P5" s="2">
        <v>23</v>
      </c>
      <c r="Q5" s="2">
        <v>7</v>
      </c>
      <c r="R5" s="2"/>
      <c r="S5" s="2">
        <v>1999</v>
      </c>
      <c r="T5" s="2">
        <v>1993</v>
      </c>
      <c r="U5" s="2">
        <v>702.84</v>
      </c>
      <c r="V5" s="2" t="str">
        <f>ROUND(U5/P5, 2)</f>
        <v>0</v>
      </c>
      <c r="W5" s="2" t="str">
        <f>ROUND(U5/T5 * 1000, 2)</f>
        <v>0</v>
      </c>
      <c r="X5" s="2" t="str">
        <f>ROUND(U5/S5 * 1000, 2)</f>
        <v>0</v>
      </c>
      <c r="Y5" s="2" t="str">
        <f>ROUND(P5/T5 * 100, 2)</f>
        <v>0</v>
      </c>
      <c r="Z5" s="2">
        <v>31712</v>
      </c>
      <c r="AA5" s="2"/>
      <c r="AB5" s="2" t="s">
        <v>80</v>
      </c>
    </row>
    <row r="6" spans="1:28">
      <c r="A6" s="2" t="s">
        <v>59</v>
      </c>
      <c r="B6" s="2"/>
      <c r="C6" s="2"/>
      <c r="D6" s="2"/>
      <c r="E6" s="2" t="str">
        <f>SUM(E3:E5)</f>
        <v>0</v>
      </c>
      <c r="F6" s="2" t="str">
        <f>SUM(F3:F5)</f>
        <v>0</v>
      </c>
      <c r="G6" s="2" t="str">
        <f>SUM(G3:G5)</f>
        <v>0</v>
      </c>
      <c r="H6" s="2" t="str">
        <f>SUM(H3:H5)</f>
        <v>0</v>
      </c>
      <c r="I6" s="2" t="str">
        <f>SUM(I3:I5)</f>
        <v>0</v>
      </c>
      <c r="J6" s="2" t="str">
        <f>SUM(J3:J5)</f>
        <v>0</v>
      </c>
      <c r="K6" s="2" t="str">
        <f>ROUND((E6+F6+I6)/(50029 * 3)*100,2)</f>
        <v>0</v>
      </c>
      <c r="L6" s="2" t="str">
        <f>ROUND((E6+F6+I6)/G6*100,2)</f>
        <v>0</v>
      </c>
      <c r="M6" s="2" t="str">
        <f>ROUND((E6+F6+I6)/H6*100,2)</f>
        <v>0</v>
      </c>
      <c r="N6" s="2" t="str">
        <f>SUM(N3:N5)</f>
        <v>0</v>
      </c>
      <c r="O6" s="2" t="str">
        <f>SUM(O3:O5)</f>
        <v>0</v>
      </c>
      <c r="P6" s="2" t="str">
        <f>SUM(P3:P5)</f>
        <v>0</v>
      </c>
      <c r="Q6" s="2" t="str">
        <f>SUM(Q3:Q5)</f>
        <v>0</v>
      </c>
      <c r="R6" s="2" t="str">
        <f>SUM(R3:R5)</f>
        <v>0</v>
      </c>
      <c r="S6" s="2" t="str">
        <f>SUM(S3:S5)</f>
        <v>0</v>
      </c>
      <c r="T6" s="2"/>
      <c r="U6" s="2"/>
      <c r="V6" s="2"/>
      <c r="W6" s="2"/>
      <c r="X6" s="2"/>
      <c r="Y6" s="2"/>
      <c r="Z6" s="2"/>
      <c r="AA6" s="2"/>
      <c r="AB6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Y1"/>
    <mergeCell ref="Z1:Z2"/>
    <mergeCell ref="AA1:AA2"/>
    <mergeCell ref="AB1:AB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2"/>
  <sheetViews>
    <sheetView tabSelected="0" workbookViewId="0" showGridLines="true" showRowColHeaders="1">
      <selection activeCell="A1" sqref="A1:G2"/>
    </sheetView>
  </sheetViews>
  <sheetFormatPr defaultRowHeight="14.4" outlineLevelRow="0" outlineLevelCol="0"/>
  <cols>
    <col min="1" max="1" width="30" customWidth="true" style="0"/>
    <col min="2" max="2" width="11" customWidth="true" style="0"/>
    <col min="3" max="3" width="13" customWidth="true" style="0"/>
    <col min="4" max="4" width="19" customWidth="true" style="0"/>
    <col min="5" max="5" width="17" customWidth="true" style="0"/>
    <col min="6" max="6" width="17" customWidth="true" style="0"/>
    <col min="7" max="7" width="12" customWidth="true" style="0"/>
  </cols>
  <sheetData>
    <row r="1" spans="1:7">
      <c r="A1" s="1" t="s">
        <v>84</v>
      </c>
      <c r="B1" s="1" t="s">
        <v>85</v>
      </c>
      <c r="C1" s="1" t="s">
        <v>4</v>
      </c>
      <c r="D1" s="1" t="s">
        <v>86</v>
      </c>
      <c r="E1" s="1" t="s">
        <v>87</v>
      </c>
      <c r="F1" s="1" t="s">
        <v>88</v>
      </c>
      <c r="G1" s="1" t="s">
        <v>89</v>
      </c>
    </row>
    <row r="2" spans="1:7">
      <c r="A2" s="2" t="s">
        <v>90</v>
      </c>
      <c r="B2" s="2">
        <v>2</v>
      </c>
      <c r="C2" s="2">
        <v>2050</v>
      </c>
      <c r="D2" s="2">
        <v>106</v>
      </c>
      <c r="E2" s="2">
        <v>160</v>
      </c>
      <c r="F2" s="2">
        <v>28098</v>
      </c>
      <c r="G2" s="2">
        <v>22596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A1"/>
    <mergeCell ref="B1:B1"/>
    <mergeCell ref="C1:C1"/>
    <mergeCell ref="D1:D1"/>
    <mergeCell ref="E1:E1"/>
    <mergeCell ref="F1:F1"/>
    <mergeCell ref="G1:G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7"/>
  <sheetViews>
    <sheetView tabSelected="0" workbookViewId="0" showGridLines="true" showRowColHeaders="1">
      <selection activeCell="J1" sqref="J1:L9"/>
    </sheetView>
  </sheetViews>
  <sheetFormatPr defaultRowHeight="14.4" outlineLevelRow="0" outlineLevelCol="0"/>
  <cols>
    <col min="1" max="1" width="11" customWidth="true" style="0"/>
    <col min="2" max="2" width="16" customWidth="true" style="0"/>
    <col min="4" max="4" width="11" customWidth="true" style="0"/>
    <col min="5" max="5" width="16" customWidth="true" style="0"/>
    <col min="7" max="7" width="11" customWidth="true" style="0"/>
    <col min="8" max="8" width="16" customWidth="true" style="0"/>
    <col min="10" max="10" width="11" customWidth="true" style="0"/>
    <col min="11" max="11" width="19" customWidth="true" style="0"/>
    <col min="12" max="12" width="19" customWidth="true" style="0"/>
  </cols>
  <sheetData>
    <row r="1" spans="1:12">
      <c r="A1" s="1" t="s">
        <v>91</v>
      </c>
      <c r="B1" s="1" t="s">
        <v>1</v>
      </c>
      <c r="D1" s="1" t="s">
        <v>92</v>
      </c>
      <c r="E1" s="1" t="s">
        <v>1</v>
      </c>
      <c r="G1" s="1" t="s">
        <v>93</v>
      </c>
      <c r="H1" s="1" t="s">
        <v>1</v>
      </c>
      <c r="J1" s="1" t="s">
        <v>94</v>
      </c>
      <c r="K1" s="1" t="s">
        <v>95</v>
      </c>
      <c r="L1" s="1" t="s">
        <v>96</v>
      </c>
    </row>
    <row r="2" spans="1:12">
      <c r="A2" s="2" t="s">
        <v>97</v>
      </c>
      <c r="B2" s="2">
        <v>22561</v>
      </c>
      <c r="D2" s="2" t="s">
        <v>98</v>
      </c>
      <c r="E2" s="2">
        <v>4492</v>
      </c>
      <c r="G2" s="2" t="s">
        <v>99</v>
      </c>
      <c r="H2" s="2">
        <v>23709</v>
      </c>
      <c r="J2" s="2" t="s">
        <v>100</v>
      </c>
      <c r="K2" s="2">
        <v>345</v>
      </c>
      <c r="L2" s="2">
        <v>364</v>
      </c>
    </row>
    <row r="3" spans="1:12">
      <c r="A3" s="2" t="s">
        <v>101</v>
      </c>
      <c r="B3" s="2">
        <v>7593</v>
      </c>
      <c r="D3" s="2" t="s">
        <v>102</v>
      </c>
      <c r="E3" s="2">
        <v>3536</v>
      </c>
      <c r="G3" s="2" t="s">
        <v>103</v>
      </c>
      <c r="H3" s="2">
        <v>1452</v>
      </c>
      <c r="J3" s="2" t="s">
        <v>104</v>
      </c>
      <c r="K3" s="2">
        <v>2623</v>
      </c>
      <c r="L3" s="2">
        <v>5136</v>
      </c>
    </row>
    <row r="4" spans="1:12">
      <c r="A4" s="2" t="s">
        <v>105</v>
      </c>
      <c r="B4" s="2">
        <v>5674</v>
      </c>
      <c r="D4" s="2" t="s">
        <v>106</v>
      </c>
      <c r="E4" s="2">
        <v>1881</v>
      </c>
      <c r="G4" s="2" t="s">
        <v>107</v>
      </c>
      <c r="H4" s="2">
        <v>760</v>
      </c>
      <c r="J4" s="2" t="s">
        <v>108</v>
      </c>
      <c r="K4" s="2">
        <v>4260</v>
      </c>
      <c r="L4" s="2">
        <v>9634</v>
      </c>
    </row>
    <row r="5" spans="1:12">
      <c r="A5" s="2" t="s">
        <v>109</v>
      </c>
      <c r="B5" s="2">
        <v>1821</v>
      </c>
      <c r="D5" s="2" t="s">
        <v>110</v>
      </c>
      <c r="E5" s="2">
        <v>1870</v>
      </c>
      <c r="G5" s="2" t="s">
        <v>111</v>
      </c>
      <c r="H5" s="2">
        <v>623</v>
      </c>
      <c r="J5" s="2" t="s">
        <v>112</v>
      </c>
      <c r="K5" s="2">
        <v>1408</v>
      </c>
      <c r="L5" s="2">
        <v>3198</v>
      </c>
    </row>
    <row r="6" spans="1:12">
      <c r="A6" s="2" t="s">
        <v>113</v>
      </c>
      <c r="B6" s="2">
        <v>664</v>
      </c>
      <c r="D6" s="2" t="s">
        <v>114</v>
      </c>
      <c r="E6" s="2">
        <v>501</v>
      </c>
      <c r="G6" s="2" t="s">
        <v>115</v>
      </c>
      <c r="H6" s="2">
        <v>565</v>
      </c>
      <c r="J6" s="2" t="s">
        <v>116</v>
      </c>
      <c r="K6" s="2">
        <v>427</v>
      </c>
      <c r="L6" s="2">
        <v>657</v>
      </c>
    </row>
    <row r="7" spans="1:12">
      <c r="A7" s="2" t="s">
        <v>117</v>
      </c>
      <c r="B7" s="2">
        <v>608</v>
      </c>
      <c r="D7" s="2" t="s">
        <v>118</v>
      </c>
      <c r="E7" s="2">
        <v>494</v>
      </c>
      <c r="G7" s="2" t="s">
        <v>119</v>
      </c>
      <c r="H7" s="2">
        <v>208</v>
      </c>
      <c r="J7" s="2" t="s">
        <v>120</v>
      </c>
      <c r="K7" s="2">
        <v>118</v>
      </c>
      <c r="L7" s="2">
        <v>171</v>
      </c>
    </row>
    <row r="8" spans="1:12">
      <c r="A8" s="2" t="s">
        <v>121</v>
      </c>
      <c r="B8" s="2">
        <v>392</v>
      </c>
      <c r="D8" s="2" t="s">
        <v>122</v>
      </c>
      <c r="E8" s="2">
        <v>418</v>
      </c>
      <c r="G8" s="2" t="s">
        <v>123</v>
      </c>
      <c r="H8" s="2">
        <v>185</v>
      </c>
      <c r="J8" s="2" t="s">
        <v>124</v>
      </c>
      <c r="K8" s="2">
        <v>92</v>
      </c>
      <c r="L8" s="2">
        <v>138</v>
      </c>
    </row>
    <row r="9" spans="1:12">
      <c r="A9" s="2" t="s">
        <v>125</v>
      </c>
      <c r="B9" s="2">
        <v>313</v>
      </c>
      <c r="D9" s="2" t="s">
        <v>126</v>
      </c>
      <c r="E9" s="2">
        <v>396</v>
      </c>
      <c r="G9" s="2" t="s">
        <v>127</v>
      </c>
      <c r="H9" s="2">
        <v>172</v>
      </c>
      <c r="J9" s="2" t="s">
        <v>128</v>
      </c>
      <c r="K9" s="2" t="str">
        <f>SUM(K2:K8)</f>
        <v>0</v>
      </c>
      <c r="L9" s="2" t="str">
        <f>SUM(L2:L8)</f>
        <v>0</v>
      </c>
    </row>
    <row r="10" spans="1:12">
      <c r="A10" s="2" t="s">
        <v>129</v>
      </c>
      <c r="B10" s="2">
        <v>312</v>
      </c>
      <c r="D10" s="2" t="s">
        <v>130</v>
      </c>
      <c r="E10" s="2">
        <v>389</v>
      </c>
      <c r="G10" s="2" t="s">
        <v>131</v>
      </c>
      <c r="H10" s="2">
        <v>112</v>
      </c>
    </row>
    <row r="11" spans="1:12">
      <c r="A11" s="2" t="s">
        <v>132</v>
      </c>
      <c r="B11" s="2">
        <v>275</v>
      </c>
      <c r="D11" s="2" t="s">
        <v>133</v>
      </c>
      <c r="E11" s="2">
        <v>360</v>
      </c>
      <c r="G11" s="2" t="s">
        <v>134</v>
      </c>
      <c r="H11" s="2">
        <v>65</v>
      </c>
    </row>
    <row r="12" spans="1:12">
      <c r="A12" s="2" t="s">
        <v>135</v>
      </c>
      <c r="B12" s="2">
        <v>253</v>
      </c>
      <c r="D12" s="2" t="s">
        <v>136</v>
      </c>
      <c r="E12" s="2">
        <v>304</v>
      </c>
      <c r="G12" s="2" t="s">
        <v>137</v>
      </c>
      <c r="H12" s="2">
        <v>61</v>
      </c>
    </row>
    <row r="13" spans="1:12">
      <c r="A13" s="2" t="s">
        <v>138</v>
      </c>
      <c r="B13" s="2">
        <v>211</v>
      </c>
      <c r="D13" s="2" t="s">
        <v>139</v>
      </c>
      <c r="E13" s="2">
        <v>294</v>
      </c>
      <c r="G13" s="2" t="s">
        <v>140</v>
      </c>
      <c r="H13" s="2">
        <v>56</v>
      </c>
    </row>
    <row r="14" spans="1:12">
      <c r="A14" s="2" t="s">
        <v>141</v>
      </c>
      <c r="B14" s="2">
        <v>186</v>
      </c>
      <c r="D14" s="2" t="s">
        <v>142</v>
      </c>
      <c r="E14" s="2">
        <v>293</v>
      </c>
      <c r="G14" s="2" t="s">
        <v>143</v>
      </c>
      <c r="H14" s="2">
        <v>40</v>
      </c>
    </row>
    <row r="15" spans="1:12">
      <c r="A15" s="2" t="s">
        <v>144</v>
      </c>
      <c r="B15" s="2">
        <v>164</v>
      </c>
      <c r="D15" s="2" t="s">
        <v>145</v>
      </c>
      <c r="E15" s="2">
        <v>251</v>
      </c>
      <c r="G15" s="2" t="s">
        <v>146</v>
      </c>
      <c r="H15" s="2">
        <v>35</v>
      </c>
    </row>
    <row r="16" spans="1:12">
      <c r="A16" s="2" t="s">
        <v>147</v>
      </c>
      <c r="B16" s="2">
        <v>155</v>
      </c>
      <c r="D16" s="2" t="s">
        <v>148</v>
      </c>
      <c r="E16" s="2">
        <v>247</v>
      </c>
      <c r="G16" s="2" t="s">
        <v>149</v>
      </c>
      <c r="H16" s="2">
        <v>21</v>
      </c>
    </row>
    <row r="17" spans="1:12">
      <c r="A17" s="2" t="s">
        <v>150</v>
      </c>
      <c r="B17" s="2">
        <v>143</v>
      </c>
      <c r="D17" s="2" t="s">
        <v>151</v>
      </c>
      <c r="E17" s="2">
        <v>232</v>
      </c>
      <c r="G17" s="2" t="s">
        <v>152</v>
      </c>
      <c r="H17" s="2">
        <v>18</v>
      </c>
    </row>
    <row r="18" spans="1:12">
      <c r="A18" s="2" t="s">
        <v>153</v>
      </c>
      <c r="B18" s="2">
        <v>129</v>
      </c>
      <c r="D18" s="2" t="s">
        <v>154</v>
      </c>
      <c r="E18" s="2">
        <v>224</v>
      </c>
      <c r="G18" s="2" t="s">
        <v>155</v>
      </c>
      <c r="H18" s="2">
        <v>17</v>
      </c>
    </row>
    <row r="19" spans="1:12">
      <c r="A19" s="2" t="s">
        <v>156</v>
      </c>
      <c r="B19" s="2">
        <v>119</v>
      </c>
      <c r="D19" s="2" t="s">
        <v>157</v>
      </c>
      <c r="E19" s="2">
        <v>208</v>
      </c>
      <c r="G19" s="2" t="s">
        <v>158</v>
      </c>
      <c r="H19" s="2">
        <v>14</v>
      </c>
    </row>
    <row r="20" spans="1:12">
      <c r="A20" s="2" t="s">
        <v>159</v>
      </c>
      <c r="B20" s="2">
        <v>97</v>
      </c>
      <c r="D20" s="2" t="s">
        <v>160</v>
      </c>
      <c r="E20" s="2">
        <v>198</v>
      </c>
      <c r="G20" s="2" t="s">
        <v>161</v>
      </c>
      <c r="H20" s="2">
        <v>13</v>
      </c>
    </row>
    <row r="21" spans="1:12">
      <c r="A21" s="2" t="s">
        <v>162</v>
      </c>
      <c r="B21" s="2">
        <v>89</v>
      </c>
      <c r="D21" s="2" t="s">
        <v>163</v>
      </c>
      <c r="E21" s="2">
        <v>192</v>
      </c>
      <c r="G21" s="2" t="s">
        <v>164</v>
      </c>
      <c r="H21" s="2">
        <v>13</v>
      </c>
    </row>
    <row r="22" spans="1:12">
      <c r="A22" s="2" t="s">
        <v>165</v>
      </c>
      <c r="B22" s="2">
        <v>87</v>
      </c>
      <c r="D22" s="2" t="s">
        <v>166</v>
      </c>
      <c r="E22" s="2">
        <v>190</v>
      </c>
      <c r="G22" s="2" t="s">
        <v>167</v>
      </c>
      <c r="H22" s="2">
        <v>13</v>
      </c>
    </row>
    <row r="23" spans="1:12">
      <c r="A23" s="2" t="s">
        <v>168</v>
      </c>
      <c r="B23" s="2">
        <v>85</v>
      </c>
      <c r="D23" s="2" t="s">
        <v>169</v>
      </c>
      <c r="E23" s="2">
        <v>182</v>
      </c>
      <c r="G23" s="2" t="s">
        <v>170</v>
      </c>
      <c r="H23" s="2">
        <v>13</v>
      </c>
    </row>
    <row r="24" spans="1:12">
      <c r="A24" s="2" t="s">
        <v>171</v>
      </c>
      <c r="B24" s="2">
        <v>77</v>
      </c>
      <c r="D24" s="2" t="s">
        <v>172</v>
      </c>
      <c r="E24" s="2">
        <v>173</v>
      </c>
      <c r="G24" s="2" t="s">
        <v>173</v>
      </c>
      <c r="H24" s="2">
        <v>12</v>
      </c>
    </row>
    <row r="25" spans="1:12">
      <c r="A25" s="2" t="s">
        <v>174</v>
      </c>
      <c r="B25" s="2">
        <v>71</v>
      </c>
      <c r="D25" s="2" t="s">
        <v>175</v>
      </c>
      <c r="E25" s="2">
        <v>167</v>
      </c>
      <c r="G25" s="2" t="s">
        <v>176</v>
      </c>
      <c r="H25" s="2">
        <v>12</v>
      </c>
    </row>
    <row r="26" spans="1:12">
      <c r="A26" s="2" t="s">
        <v>177</v>
      </c>
      <c r="B26" s="2">
        <v>69</v>
      </c>
      <c r="D26" s="2" t="s">
        <v>178</v>
      </c>
      <c r="E26" s="2">
        <v>152</v>
      </c>
      <c r="G26" s="2" t="s">
        <v>179</v>
      </c>
      <c r="H26" s="2">
        <v>11</v>
      </c>
    </row>
    <row r="27" spans="1:12">
      <c r="A27" s="2" t="s">
        <v>180</v>
      </c>
      <c r="B27" s="2">
        <v>64</v>
      </c>
      <c r="D27" s="2" t="s">
        <v>181</v>
      </c>
      <c r="E27" s="2">
        <v>147</v>
      </c>
      <c r="G27" s="2" t="s">
        <v>182</v>
      </c>
      <c r="H27" s="2">
        <v>10</v>
      </c>
    </row>
    <row r="28" spans="1:12">
      <c r="A28" s="2" t="s">
        <v>183</v>
      </c>
      <c r="B28" s="2">
        <v>62</v>
      </c>
      <c r="D28" s="2" t="s">
        <v>184</v>
      </c>
      <c r="E28" s="2">
        <v>146</v>
      </c>
      <c r="G28" s="2" t="s">
        <v>185</v>
      </c>
      <c r="H28" s="2">
        <v>9</v>
      </c>
    </row>
    <row r="29" spans="1:12">
      <c r="A29" s="2" t="s">
        <v>186</v>
      </c>
      <c r="B29" s="2">
        <v>62</v>
      </c>
      <c r="D29" s="2" t="s">
        <v>187</v>
      </c>
      <c r="E29" s="2">
        <v>145</v>
      </c>
      <c r="G29" s="2" t="s">
        <v>188</v>
      </c>
      <c r="H29" s="2">
        <v>8</v>
      </c>
    </row>
    <row r="30" spans="1:12">
      <c r="A30" s="2" t="s">
        <v>189</v>
      </c>
      <c r="B30" s="2">
        <v>60</v>
      </c>
      <c r="D30" s="2" t="s">
        <v>190</v>
      </c>
      <c r="E30" s="2">
        <v>136</v>
      </c>
      <c r="G30" s="2" t="s">
        <v>191</v>
      </c>
      <c r="H30" s="2">
        <v>7</v>
      </c>
    </row>
    <row r="31" spans="1:12">
      <c r="A31" s="2" t="s">
        <v>192</v>
      </c>
      <c r="B31" s="2">
        <v>58</v>
      </c>
      <c r="D31" s="2" t="s">
        <v>193</v>
      </c>
      <c r="E31" s="2">
        <v>136</v>
      </c>
      <c r="G31" s="2" t="s">
        <v>194</v>
      </c>
      <c r="H31" s="2">
        <v>6</v>
      </c>
    </row>
    <row r="32" spans="1:12">
      <c r="A32" s="2" t="s">
        <v>195</v>
      </c>
      <c r="B32" s="2">
        <v>50</v>
      </c>
      <c r="D32" s="2" t="s">
        <v>196</v>
      </c>
      <c r="E32" s="2">
        <v>135</v>
      </c>
      <c r="G32" s="2" t="s">
        <v>197</v>
      </c>
      <c r="H32" s="2">
        <v>6</v>
      </c>
    </row>
    <row r="33" spans="1:12">
      <c r="A33" s="2" t="s">
        <v>198</v>
      </c>
      <c r="B33" s="2">
        <v>46</v>
      </c>
      <c r="D33" s="2" t="s">
        <v>199</v>
      </c>
      <c r="E33" s="2">
        <v>133</v>
      </c>
      <c r="G33" s="2" t="s">
        <v>200</v>
      </c>
      <c r="H33" s="2">
        <v>6</v>
      </c>
    </row>
    <row r="34" spans="1:12">
      <c r="A34" s="2" t="s">
        <v>201</v>
      </c>
      <c r="B34" s="2">
        <v>44</v>
      </c>
      <c r="D34" s="2" t="s">
        <v>202</v>
      </c>
      <c r="E34" s="2">
        <v>128</v>
      </c>
      <c r="G34" s="2" t="s">
        <v>203</v>
      </c>
      <c r="H34" s="2">
        <v>5</v>
      </c>
    </row>
    <row r="35" spans="1:12">
      <c r="A35" s="2" t="s">
        <v>204</v>
      </c>
      <c r="B35" s="2">
        <v>44</v>
      </c>
      <c r="D35" s="2" t="s">
        <v>205</v>
      </c>
      <c r="E35" s="2">
        <v>123</v>
      </c>
      <c r="G35" s="2" t="s">
        <v>206</v>
      </c>
      <c r="H35" s="2">
        <v>5</v>
      </c>
    </row>
    <row r="36" spans="1:12">
      <c r="A36" s="2" t="s">
        <v>207</v>
      </c>
      <c r="B36" s="2">
        <v>43</v>
      </c>
      <c r="D36" s="2" t="s">
        <v>208</v>
      </c>
      <c r="E36" s="2">
        <v>120</v>
      </c>
      <c r="G36" s="2" t="s">
        <v>209</v>
      </c>
      <c r="H36" s="2">
        <v>5</v>
      </c>
    </row>
    <row r="37" spans="1:12">
      <c r="A37" s="2" t="s">
        <v>210</v>
      </c>
      <c r="B37" s="2">
        <v>42</v>
      </c>
      <c r="D37" s="2" t="s">
        <v>211</v>
      </c>
      <c r="E37" s="2">
        <v>117</v>
      </c>
      <c r="G37" s="2" t="s">
        <v>212</v>
      </c>
      <c r="H37" s="2">
        <v>5</v>
      </c>
    </row>
    <row r="38" spans="1:12">
      <c r="A38" s="2" t="s">
        <v>213</v>
      </c>
      <c r="B38" s="2">
        <v>38</v>
      </c>
      <c r="D38" s="2" t="s">
        <v>214</v>
      </c>
      <c r="E38" s="2">
        <v>106</v>
      </c>
      <c r="G38" s="2" t="s">
        <v>215</v>
      </c>
      <c r="H38" s="2">
        <v>4</v>
      </c>
    </row>
    <row r="39" spans="1:12">
      <c r="A39" s="2" t="s">
        <v>216</v>
      </c>
      <c r="B39" s="2">
        <v>36</v>
      </c>
      <c r="D39" s="2" t="s">
        <v>217</v>
      </c>
      <c r="E39" s="2">
        <v>103</v>
      </c>
      <c r="G39" s="2" t="s">
        <v>218</v>
      </c>
      <c r="H39" s="2">
        <v>4</v>
      </c>
    </row>
    <row r="40" spans="1:12">
      <c r="A40" s="2" t="s">
        <v>219</v>
      </c>
      <c r="B40" s="2">
        <v>36</v>
      </c>
      <c r="D40" s="2" t="s">
        <v>220</v>
      </c>
      <c r="E40" s="2">
        <v>103</v>
      </c>
      <c r="G40" s="2" t="s">
        <v>221</v>
      </c>
      <c r="H40" s="2">
        <v>4</v>
      </c>
    </row>
    <row r="41" spans="1:12">
      <c r="A41" s="2" t="s">
        <v>222</v>
      </c>
      <c r="B41" s="2">
        <v>33</v>
      </c>
      <c r="D41" s="2" t="s">
        <v>223</v>
      </c>
      <c r="E41" s="2">
        <v>102</v>
      </c>
      <c r="G41" s="2" t="s">
        <v>224</v>
      </c>
      <c r="H41" s="2">
        <v>4</v>
      </c>
    </row>
    <row r="42" spans="1:12">
      <c r="A42" s="2" t="s">
        <v>225</v>
      </c>
      <c r="B42" s="2">
        <v>30</v>
      </c>
      <c r="D42" s="2" t="s">
        <v>226</v>
      </c>
      <c r="E42" s="2">
        <v>99</v>
      </c>
      <c r="G42" s="2" t="s">
        <v>227</v>
      </c>
      <c r="H42" s="2">
        <v>4</v>
      </c>
    </row>
    <row r="43" spans="1:12">
      <c r="A43" s="2" t="s">
        <v>228</v>
      </c>
      <c r="B43" s="2">
        <v>29</v>
      </c>
      <c r="D43" s="2" t="s">
        <v>229</v>
      </c>
      <c r="E43" s="2">
        <v>99</v>
      </c>
      <c r="G43" s="2" t="s">
        <v>128</v>
      </c>
      <c r="H43" s="2" t="str">
        <f>SUM(H2:H42)</f>
        <v>0</v>
      </c>
    </row>
    <row r="44" spans="1:12">
      <c r="A44" s="2" t="s">
        <v>230</v>
      </c>
      <c r="B44" s="2">
        <v>28</v>
      </c>
      <c r="D44" s="2" t="s">
        <v>231</v>
      </c>
      <c r="E44" s="2">
        <v>94</v>
      </c>
    </row>
    <row r="45" spans="1:12">
      <c r="A45" s="2" t="s">
        <v>232</v>
      </c>
      <c r="B45" s="2">
        <v>28</v>
      </c>
      <c r="D45" s="2" t="s">
        <v>233</v>
      </c>
      <c r="E45" s="2">
        <v>89</v>
      </c>
    </row>
    <row r="46" spans="1:12">
      <c r="A46" s="2" t="s">
        <v>234</v>
      </c>
      <c r="B46" s="2">
        <v>26</v>
      </c>
      <c r="D46" s="2" t="s">
        <v>235</v>
      </c>
      <c r="E46" s="2">
        <v>87</v>
      </c>
    </row>
    <row r="47" spans="1:12">
      <c r="A47" s="2" t="s">
        <v>128</v>
      </c>
      <c r="B47" s="2" t="str">
        <f>SUM(B2:B46)</f>
        <v>0</v>
      </c>
      <c r="D47" s="2" t="s">
        <v>128</v>
      </c>
      <c r="E47" s="2" t="str">
        <f>SUM(E2:E46)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A1"/>
    <mergeCell ref="B1:B1"/>
    <mergeCell ref="D1:D1"/>
    <mergeCell ref="E1:E1"/>
    <mergeCell ref="G1:G1"/>
    <mergeCell ref="H1:H1"/>
    <mergeCell ref="J1:J1"/>
    <mergeCell ref="K1:K1"/>
    <mergeCell ref="L1:L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4"/>
  <sheetViews>
    <sheetView tabSelected="0" workbookViewId="0" showGridLines="true" showRowColHeaders="1">
      <selection activeCell="A1" sqref="A1:J164"/>
    </sheetView>
  </sheetViews>
  <sheetFormatPr defaultRowHeight="14.4" outlineLevelRow="0" outlineLevelCol="0"/>
  <cols>
    <col min="1" max="1" width="11" customWidth="true" style="0"/>
    <col min="2" max="2" width="11" customWidth="true" style="0"/>
    <col min="3" max="3" width="11" customWidth="true" style="0"/>
    <col min="4" max="4" width="13" customWidth="true" style="0"/>
    <col min="5" max="5" width="11" customWidth="true" style="0"/>
    <col min="6" max="6" width="15" customWidth="true" style="0"/>
    <col min="7" max="7" width="15" customWidth="true" style="0"/>
    <col min="8" max="8" width="11" customWidth="true" style="0"/>
    <col min="9" max="9" width="11" customWidth="true" style="0"/>
    <col min="10" max="10" width="17" customWidth="true" style="0"/>
  </cols>
  <sheetData>
    <row r="1" spans="1:10">
      <c r="A1" s="1" t="s">
        <v>0</v>
      </c>
      <c r="B1" s="1" t="s">
        <v>60</v>
      </c>
      <c r="C1" s="1" t="s">
        <v>61</v>
      </c>
      <c r="D1" s="1" t="s">
        <v>7</v>
      </c>
      <c r="E1" s="1" t="s">
        <v>8</v>
      </c>
      <c r="F1" s="1" t="s">
        <v>236</v>
      </c>
      <c r="G1" s="1" t="s">
        <v>237</v>
      </c>
      <c r="H1" s="1" t="s">
        <v>238</v>
      </c>
      <c r="I1" s="1" t="s">
        <v>27</v>
      </c>
      <c r="J1" s="1" t="s">
        <v>239</v>
      </c>
    </row>
    <row r="2" spans="1:10">
      <c r="A2" s="2" t="s">
        <v>28</v>
      </c>
      <c r="B2" s="2" t="s">
        <v>78</v>
      </c>
      <c r="C2" s="2" t="str">
        <f>HYPERLINK("https://scontent.xx.fbcdn.net/v/t51.12442-15/74713595_2459712080964507_2893718643459831438_n.jpg?_nc_cat=100&amp;_nc_ohc=Tn0e2oTciCkAQmHa3VXPWygWg6KPE_n_mob0wcW_PUbDhdoeyckmuXlgA&amp;_nc_ht=scontent.xx&amp;oh=4f1484fd809953b05757616a72d6777a&amp;oe=5E3ECF09")</f>
        <v>0</v>
      </c>
      <c r="D2" s="2">
        <v>5523</v>
      </c>
      <c r="E2" s="2">
        <v>4705</v>
      </c>
      <c r="F2" s="2">
        <v>4122</v>
      </c>
      <c r="G2" s="2">
        <v>160</v>
      </c>
      <c r="H2" s="2">
        <v>303</v>
      </c>
      <c r="I2" s="2">
        <v>5</v>
      </c>
      <c r="J2" s="2" t="str">
        <f>ROUND(100 - (F2+H2)/D2*100,2)</f>
        <v>0</v>
      </c>
    </row>
    <row r="3" spans="1:10">
      <c r="A3" s="2" t="s">
        <v>28</v>
      </c>
      <c r="B3" s="2" t="s">
        <v>78</v>
      </c>
      <c r="C3" s="2" t="str">
        <f>HYPERLINK("https://scontent.xx.fbcdn.net/v/t51.12442-15/77302536_1312761378909779_4069335496599689645_n.jpg?_nc_cat=100&amp;_nc_ohc=9QgIEC1sC_EAQkIG9ZLtFLRa3JqxXFhVTXBZ1w8tZ_E7pzmvlAJMxmwKw&amp;_nc_ht=scontent.xx&amp;oh=ecba73d0b1ebc07f4b17bf6a653b5658&amp;oe=5E7C0F6D")</f>
        <v>0</v>
      </c>
      <c r="D3" s="2">
        <v>5626</v>
      </c>
      <c r="E3" s="2">
        <v>4525</v>
      </c>
      <c r="F3" s="2">
        <v>4204</v>
      </c>
      <c r="G3" s="2">
        <v>195</v>
      </c>
      <c r="H3" s="2">
        <v>185</v>
      </c>
      <c r="I3" s="2">
        <v>1</v>
      </c>
      <c r="J3" s="2" t="str">
        <f>ROUND(100 - (F3+H3)/D3*100,2)</f>
        <v>0</v>
      </c>
    </row>
    <row r="4" spans="1:10">
      <c r="A4" s="2" t="s">
        <v>28</v>
      </c>
      <c r="B4" s="2" t="s">
        <v>78</v>
      </c>
      <c r="C4" s="2" t="str">
        <f>HYPERLINK("https://scontent.xx.fbcdn.net/v/t51.12442-15/75476998_2423067141288337_2704393066155594904_n.jpg?_nc_cat=110&amp;_nc_ohc=7-pt-UlcWbQAQkJlsMrFnV2pw30pLNFlCpbWanrnAD_N7i8ZnuFLt9DMg&amp;_nc_ht=scontent.xx&amp;oh=ad0f78593a883c69886af6ea737f34e7&amp;oe=5E471BBB")</f>
        <v>0</v>
      </c>
      <c r="D4" s="2">
        <v>6025</v>
      </c>
      <c r="E4" s="2">
        <v>4424</v>
      </c>
      <c r="F4" s="2">
        <v>4353</v>
      </c>
      <c r="G4" s="2">
        <v>727</v>
      </c>
      <c r="H4" s="2">
        <v>179</v>
      </c>
      <c r="I4" s="2">
        <v>1</v>
      </c>
      <c r="J4" s="2" t="str">
        <f>ROUND(100 - (F4+H4)/D4*100,2)</f>
        <v>0</v>
      </c>
    </row>
    <row r="5" spans="1:10">
      <c r="A5" s="2" t="s">
        <v>28</v>
      </c>
      <c r="B5" s="2" t="s">
        <v>78</v>
      </c>
      <c r="C5" s="2" t="str">
        <f>HYPERLINK("https://scontent.xx.fbcdn.net/v/t51.12442-15/75397677_2442204649325172_1635726913583271739_n.jpg?_nc_cat=111&amp;_nc_ohc=v0v111GbQRcAQkpS8byg-66uss29vIp063b-NOayThiVI4cq-SEJUB-Ig&amp;_nc_ht=scontent.xx&amp;oh=4d45222617101c41d0c191d1fc8ae810&amp;oe=5E88C434")</f>
        <v>0</v>
      </c>
      <c r="D5" s="2">
        <v>5555</v>
      </c>
      <c r="E5" s="2">
        <v>4341</v>
      </c>
      <c r="F5" s="2">
        <v>4063</v>
      </c>
      <c r="G5" s="2">
        <v>765</v>
      </c>
      <c r="H5" s="2">
        <v>209</v>
      </c>
      <c r="I5" s="2">
        <v>3</v>
      </c>
      <c r="J5" s="2" t="str">
        <f>ROUND(100 - (F5+H5)/D5*100,2)</f>
        <v>0</v>
      </c>
    </row>
    <row r="6" spans="1:10">
      <c r="A6" s="2" t="s">
        <v>28</v>
      </c>
      <c r="B6" s="2"/>
      <c r="C6" s="2"/>
      <c r="D6" s="2">
        <v>5920</v>
      </c>
      <c r="E6" s="2">
        <v>4691</v>
      </c>
      <c r="F6" s="2">
        <v>2740</v>
      </c>
      <c r="G6" s="2">
        <v>280</v>
      </c>
      <c r="H6" s="2">
        <v>354</v>
      </c>
      <c r="I6" s="2">
        <v>3</v>
      </c>
      <c r="J6" s="2" t="str">
        <f>ROUND(100 - (F6+H6)/D6*100,2)</f>
        <v>0</v>
      </c>
    </row>
    <row r="7" spans="1:10">
      <c r="A7" s="2" t="s">
        <v>28</v>
      </c>
      <c r="B7" s="2" t="s">
        <v>240</v>
      </c>
      <c r="C7" s="2" t="str">
        <f>HYPERLINK("https://scontent.xx.fbcdn.net/v/t50.12441-16/79187751_2489378057986730_1843713469227555664_n.mp4?_nc_cat=110&amp;_nc_ohc=2uVjT-si2WkAQlS9iNp__7G4udyXXegG9WApOTPje8pSo3UMKDfj_BI1g&amp;_nc_ht=scontent.xx&amp;oh=1f9cde53887ab047c219621d896ff21b&amp;oe=5E755C07")</f>
        <v>0</v>
      </c>
      <c r="D7" s="2">
        <v>4544</v>
      </c>
      <c r="E7" s="2">
        <v>3989</v>
      </c>
      <c r="F7" s="2">
        <v>3389</v>
      </c>
      <c r="G7" s="2">
        <v>221</v>
      </c>
      <c r="H7" s="2">
        <v>431</v>
      </c>
      <c r="I7" s="2">
        <v>1</v>
      </c>
      <c r="J7" s="2" t="str">
        <f>ROUND(100 - (F7+H7)/D7*100,2)</f>
        <v>0</v>
      </c>
    </row>
    <row r="8" spans="1:10">
      <c r="A8" s="2" t="s">
        <v>28</v>
      </c>
      <c r="B8" s="2"/>
      <c r="C8" s="2"/>
      <c r="D8" s="2">
        <v>6288</v>
      </c>
      <c r="E8" s="2">
        <v>4823</v>
      </c>
      <c r="F8" s="2">
        <v>4168</v>
      </c>
      <c r="G8" s="2">
        <v>698</v>
      </c>
      <c r="H8" s="2">
        <v>279</v>
      </c>
      <c r="I8" s="2">
        <v>2</v>
      </c>
      <c r="J8" s="2" t="str">
        <f>ROUND(100 - (F8+H8)/D8*100,2)</f>
        <v>0</v>
      </c>
    </row>
    <row r="9" spans="1:10">
      <c r="A9" s="2" t="s">
        <v>28</v>
      </c>
      <c r="B9" s="2"/>
      <c r="C9" s="2"/>
      <c r="D9" s="2">
        <v>6606</v>
      </c>
      <c r="E9" s="2">
        <v>4971</v>
      </c>
      <c r="F9" s="2">
        <v>4621</v>
      </c>
      <c r="G9" s="2">
        <v>310</v>
      </c>
      <c r="H9" s="2">
        <v>377</v>
      </c>
      <c r="I9" s="2">
        <v>4</v>
      </c>
      <c r="J9" s="2" t="str">
        <f>ROUND(100 - (F9+H9)/D9*100,2)</f>
        <v>0</v>
      </c>
    </row>
    <row r="10" spans="1:10">
      <c r="A10" s="2" t="s">
        <v>28</v>
      </c>
      <c r="B10" s="2"/>
      <c r="C10" s="2"/>
      <c r="D10" s="2">
        <v>5886</v>
      </c>
      <c r="E10" s="2">
        <v>4753</v>
      </c>
      <c r="F10" s="2">
        <v>3520</v>
      </c>
      <c r="G10" s="2">
        <v>454</v>
      </c>
      <c r="H10" s="2">
        <v>249</v>
      </c>
      <c r="I10" s="2">
        <v>3</v>
      </c>
      <c r="J10" s="2" t="str">
        <f>ROUND(100 - (F10+H10)/D10*100,2)</f>
        <v>0</v>
      </c>
    </row>
    <row r="11" spans="1:10">
      <c r="A11" s="2" t="s">
        <v>28</v>
      </c>
      <c r="B11" s="2"/>
      <c r="C11" s="2"/>
      <c r="D11" s="2">
        <v>5950</v>
      </c>
      <c r="E11" s="2">
        <v>4574</v>
      </c>
      <c r="F11" s="2">
        <v>4628</v>
      </c>
      <c r="G11" s="2">
        <v>456</v>
      </c>
      <c r="H11" s="2">
        <v>185</v>
      </c>
      <c r="I11" s="2">
        <v>0</v>
      </c>
      <c r="J11" s="2" t="str">
        <f>ROUND(100 - (F11+H11)/D11*100,2)</f>
        <v>0</v>
      </c>
    </row>
    <row r="12" spans="1:10">
      <c r="A12" s="2" t="s">
        <v>28</v>
      </c>
      <c r="B12" s="2"/>
      <c r="C12" s="2"/>
      <c r="D12" s="2">
        <v>5607</v>
      </c>
      <c r="E12" s="2">
        <v>4512</v>
      </c>
      <c r="F12" s="2">
        <v>3322</v>
      </c>
      <c r="G12" s="2">
        <v>659</v>
      </c>
      <c r="H12" s="2">
        <v>159</v>
      </c>
      <c r="I12" s="2">
        <v>0</v>
      </c>
      <c r="J12" s="2" t="str">
        <f>ROUND(100 - (F12+H12)/D12*100,2)</f>
        <v>0</v>
      </c>
    </row>
    <row r="13" spans="1:10">
      <c r="A13" s="2" t="s">
        <v>28</v>
      </c>
      <c r="B13" s="2"/>
      <c r="C13" s="2"/>
      <c r="D13" s="2">
        <v>5161</v>
      </c>
      <c r="E13" s="2">
        <v>4401</v>
      </c>
      <c r="F13" s="2">
        <v>4198</v>
      </c>
      <c r="G13" s="2">
        <v>268</v>
      </c>
      <c r="H13" s="2">
        <v>160</v>
      </c>
      <c r="I13" s="2">
        <v>0</v>
      </c>
      <c r="J13" s="2" t="str">
        <f>ROUND(100 - (F13+H13)/D13*100,2)</f>
        <v>0</v>
      </c>
    </row>
    <row r="14" spans="1:10">
      <c r="A14" s="2" t="s">
        <v>28</v>
      </c>
      <c r="B14" s="2"/>
      <c r="C14" s="2"/>
      <c r="D14" s="2">
        <v>5120</v>
      </c>
      <c r="E14" s="2">
        <v>4292</v>
      </c>
      <c r="F14" s="2">
        <v>3365</v>
      </c>
      <c r="G14" s="2">
        <v>264</v>
      </c>
      <c r="H14" s="2">
        <v>196</v>
      </c>
      <c r="I14" s="2">
        <v>2</v>
      </c>
      <c r="J14" s="2" t="str">
        <f>ROUND(100 - (F14+H14)/D14*100,2)</f>
        <v>0</v>
      </c>
    </row>
    <row r="15" spans="1:10">
      <c r="A15" s="2" t="s">
        <v>28</v>
      </c>
      <c r="B15" s="2"/>
      <c r="C15" s="2"/>
      <c r="D15" s="2">
        <v>5383</v>
      </c>
      <c r="E15" s="2">
        <v>4238</v>
      </c>
      <c r="F15" s="2">
        <v>3940</v>
      </c>
      <c r="G15" s="2">
        <v>286</v>
      </c>
      <c r="H15" s="2">
        <v>167</v>
      </c>
      <c r="I15" s="2">
        <v>1</v>
      </c>
      <c r="J15" s="2" t="str">
        <f>ROUND(100 - (F15+H15)/D15*100,2)</f>
        <v>0</v>
      </c>
    </row>
    <row r="16" spans="1:10">
      <c r="A16" s="2" t="s">
        <v>28</v>
      </c>
      <c r="B16" s="2"/>
      <c r="C16" s="2"/>
      <c r="D16" s="2">
        <v>5417</v>
      </c>
      <c r="E16" s="2">
        <v>4196</v>
      </c>
      <c r="F16" s="2">
        <v>3457</v>
      </c>
      <c r="G16" s="2">
        <v>617</v>
      </c>
      <c r="H16" s="2">
        <v>252</v>
      </c>
      <c r="I16" s="2">
        <v>0</v>
      </c>
      <c r="J16" s="2" t="str">
        <f>ROUND(100 - (F16+H16)/D16*100,2)</f>
        <v>0</v>
      </c>
    </row>
    <row r="17" spans="1:10">
      <c r="A17" s="2" t="s">
        <v>29</v>
      </c>
      <c r="B17" s="2" t="s">
        <v>240</v>
      </c>
      <c r="C17" s="2" t="str">
        <f>HYPERLINK("https://scontent.xx.fbcdn.net/v/t50.12441-16/79821345_115292669705194_3163260150811956220_n.mp4?_nc_cat=103&amp;_nc_ohc=gXW1Hwf9uvAAQlOMgfNpPKNY9EDFU8TwspAmWYiIw_AMjC0zb0D4VzJaw&amp;_nc_ht=scontent.xx&amp;oh=9c5a5cbafd6dd935f65e1e720bcf0c20&amp;oe=5E890C90")</f>
        <v>0</v>
      </c>
      <c r="D17" s="2">
        <v>4464</v>
      </c>
      <c r="E17" s="2">
        <v>3595</v>
      </c>
      <c r="F17" s="2">
        <v>2722</v>
      </c>
      <c r="G17" s="2">
        <v>41</v>
      </c>
      <c r="H17" s="2">
        <v>451</v>
      </c>
      <c r="I17" s="2">
        <v>0</v>
      </c>
      <c r="J17" s="2" t="str">
        <f>ROUND(100 - (F17+H17)/D17*100,2)</f>
        <v>0</v>
      </c>
    </row>
    <row r="18" spans="1:10">
      <c r="A18" s="2" t="s">
        <v>29</v>
      </c>
      <c r="B18" s="2" t="s">
        <v>240</v>
      </c>
      <c r="C18" s="2" t="str">
        <f>HYPERLINK("https://scontent.xx.fbcdn.net/v/t50.12441-16/79800840_157323535537875_5246162668779307546_n.mp4?_nc_cat=100&amp;_nc_ohc=dULLlYyDo9kAQn8eGHnXVXFTQFBWnhAYu1uUesOC1bSJ1VNAf_LDODAqQ&amp;_nc_ht=scontent.xx&amp;oh=409d897ffd115d6ba6780154563cbc27&amp;oe=5E3E0C89")</f>
        <v>0</v>
      </c>
      <c r="D18" s="2">
        <v>4047</v>
      </c>
      <c r="E18" s="2">
        <v>3352</v>
      </c>
      <c r="F18" s="2">
        <v>2717</v>
      </c>
      <c r="G18" s="2">
        <v>264</v>
      </c>
      <c r="H18" s="2">
        <v>451</v>
      </c>
      <c r="I18" s="2">
        <v>9</v>
      </c>
      <c r="J18" s="2" t="str">
        <f>ROUND(100 - (F18+H18)/D18*100,2)</f>
        <v>0</v>
      </c>
    </row>
    <row r="19" spans="1:10">
      <c r="A19" s="2" t="s">
        <v>30</v>
      </c>
      <c r="B19" s="2" t="s">
        <v>240</v>
      </c>
      <c r="C19" s="2" t="str">
        <f>HYPERLINK("https://scontent.xx.fbcdn.net/v/t50.12441-16/79110122_173456353847535_5382139162332597932_n.mp4?_nc_cat=103&amp;_nc_ohc=m7HHCdzSnKwAQlz83Y8dUT4Gcg97GrODoxFkzqJQ2n-bKvhtak3oo2Aag&amp;_nc_ht=scontent.xx&amp;oh=ad121e45ffa403da3c9b42219f84c081&amp;oe=5E71F47F")</f>
        <v>0</v>
      </c>
      <c r="D19" s="2">
        <v>7029</v>
      </c>
      <c r="E19" s="2">
        <v>5558</v>
      </c>
      <c r="F19" s="2">
        <v>4358</v>
      </c>
      <c r="G19" s="2">
        <v>110</v>
      </c>
      <c r="H19" s="2">
        <v>692</v>
      </c>
      <c r="I19" s="2">
        <v>4</v>
      </c>
      <c r="J19" s="2" t="str">
        <f>ROUND(100 - (F19+H19)/D19*100,2)</f>
        <v>0</v>
      </c>
    </row>
    <row r="20" spans="1:10">
      <c r="A20" s="2" t="s">
        <v>30</v>
      </c>
      <c r="B20" s="2" t="s">
        <v>240</v>
      </c>
      <c r="C20" s="2" t="str">
        <f>HYPERLINK("https://scontent.xx.fbcdn.net/v/t50.12441-16/79959300_473763763492572_2044796957866853342_n.mp4?_nc_cat=107&amp;_nc_ohc=gac3Bxp2ToYAQl79KdULI-36P0YhkM35aifEGVBpbLRDRTrBULeI8JmjA&amp;_nc_ht=scontent.xx&amp;oh=38b8ec2fac49f70abb751cc4c8433e67&amp;oe=5E8B0246")</f>
        <v>0</v>
      </c>
      <c r="D20" s="2">
        <v>3469</v>
      </c>
      <c r="E20" s="2">
        <v>3111</v>
      </c>
      <c r="F20" s="2">
        <v>2115</v>
      </c>
      <c r="G20" s="2">
        <v>228</v>
      </c>
      <c r="H20" s="2">
        <v>127</v>
      </c>
      <c r="I20" s="2">
        <v>1</v>
      </c>
      <c r="J20" s="2" t="str">
        <f>ROUND(100 - (F20+H20)/D20*100,2)</f>
        <v>0</v>
      </c>
    </row>
    <row r="21" spans="1:10">
      <c r="A21" s="2" t="s">
        <v>30</v>
      </c>
      <c r="B21" s="2" t="s">
        <v>240</v>
      </c>
      <c r="C21" s="2" t="str">
        <f>HYPERLINK("https://scontent.xx.fbcdn.net/v/t50.12441-16/79375609_745126209231975_3253265601383240826_n.mp4?_nc_cat=107&amp;_nc_ohc=k4eWodi8dJsAQnTAfyPZmPF9Cou2PsYDqf9bx6ztuVPbiQAGbWuCT5tbg&amp;_nc_ht=scontent.xx&amp;oh=8f1709c65814948f75eabea125331ea0&amp;oe=5E442B94")</f>
        <v>0</v>
      </c>
      <c r="D21" s="2">
        <v>3471</v>
      </c>
      <c r="E21" s="2">
        <v>3076</v>
      </c>
      <c r="F21" s="2">
        <v>1695</v>
      </c>
      <c r="G21" s="2">
        <v>164</v>
      </c>
      <c r="H21" s="2">
        <v>122</v>
      </c>
      <c r="I21" s="2">
        <v>0</v>
      </c>
      <c r="J21" s="2" t="str">
        <f>ROUND(100 - (F21+H21)/D21*100,2)</f>
        <v>0</v>
      </c>
    </row>
    <row r="22" spans="1:10">
      <c r="A22" s="2" t="s">
        <v>30</v>
      </c>
      <c r="B22" s="2" t="s">
        <v>240</v>
      </c>
      <c r="C22" s="2" t="str">
        <f>HYPERLINK("https://scontent.xx.fbcdn.net/v/t50.12441-16/79699556_438601870077017_6817451978704477478_n.mp4?_nc_cat=101&amp;_nc_ohc=1lK86OIshjUAQliImwXztM4wfOkS57v2GeMwGLcxe8dArY880wnRVTZFg&amp;_nc_ht=scontent.xx&amp;oh=8453c47088a7ccf5f116b651f625c0c8&amp;oe=5E74437D")</f>
        <v>0</v>
      </c>
      <c r="D22" s="2">
        <v>3456</v>
      </c>
      <c r="E22" s="2">
        <v>3074</v>
      </c>
      <c r="F22" s="2">
        <v>1793</v>
      </c>
      <c r="G22" s="2">
        <v>244</v>
      </c>
      <c r="H22" s="2">
        <v>96</v>
      </c>
      <c r="I22" s="2">
        <v>1</v>
      </c>
      <c r="J22" s="2" t="str">
        <f>ROUND(100 - (F22+H22)/D22*100,2)</f>
        <v>0</v>
      </c>
    </row>
    <row r="23" spans="1:10">
      <c r="A23" s="2" t="s">
        <v>30</v>
      </c>
      <c r="B23" s="2" t="s">
        <v>240</v>
      </c>
      <c r="C23" s="2" t="str">
        <f>HYPERLINK("https://scontent.xx.fbcdn.net/v/t50.12441-16/79878205_1507702469392941_7043004560057617552_n.mp4?_nc_cat=108&amp;_nc_ohc=-YtbzG0CSFcAQngLMBicFKPbUYfa4fHiXdOOZ2rMQHWTovEoRQxoPW7_g&amp;_nc_ht=scontent.xx&amp;oh=60a70248e5245c02c68d9ee5cf535cc5&amp;oe=5E8D11E4")</f>
        <v>0</v>
      </c>
      <c r="D23" s="2">
        <v>3401</v>
      </c>
      <c r="E23" s="2">
        <v>3024</v>
      </c>
      <c r="F23" s="2">
        <v>1632</v>
      </c>
      <c r="G23" s="2">
        <v>165</v>
      </c>
      <c r="H23" s="2">
        <v>91</v>
      </c>
      <c r="I23" s="2">
        <v>1</v>
      </c>
      <c r="J23" s="2" t="str">
        <f>ROUND(100 - (F23+H23)/D23*100,2)</f>
        <v>0</v>
      </c>
    </row>
    <row r="24" spans="1:10">
      <c r="A24" s="2" t="s">
        <v>30</v>
      </c>
      <c r="B24" s="2" t="s">
        <v>240</v>
      </c>
      <c r="C24" s="2" t="str">
        <f>HYPERLINK("https://scontent.xx.fbcdn.net/v/t50.12441-16/78656691_200706360967625_4982144422576573564_n.mp4?_nc_cat=102&amp;_nc_ohc=BXmOhV2Mks0AQlfaFr2hgmTFU4TbtuHoJnAIeF0CSNU2ocARBiysCsNSA&amp;_nc_ht=scontent.xx&amp;oh=5ad9ff20b53ae34904ac699d65a38b26&amp;oe=5E7D8F97")</f>
        <v>0</v>
      </c>
      <c r="D24" s="2">
        <v>4007</v>
      </c>
      <c r="E24" s="2">
        <v>3081</v>
      </c>
      <c r="F24" s="2">
        <v>2045</v>
      </c>
      <c r="G24" s="2">
        <v>213</v>
      </c>
      <c r="H24" s="2">
        <v>104</v>
      </c>
      <c r="I24" s="2">
        <v>11</v>
      </c>
      <c r="J24" s="2" t="str">
        <f>ROUND(100 - (F24+H24)/D24*100,2)</f>
        <v>0</v>
      </c>
    </row>
    <row r="25" spans="1:10">
      <c r="A25" s="2" t="s">
        <v>30</v>
      </c>
      <c r="B25" s="2" t="s">
        <v>240</v>
      </c>
      <c r="C25" s="2" t="str">
        <f>HYPERLINK("https://scontent.xx.fbcdn.net/v/t50.12441-16/79392689_775694826235122_3853083796050151071_n.mp4?_nc_cat=108&amp;_nc_ohc=BD5F1t4_q1oAQnAIM3SCbykoE8-t9wxte6J9lWre81YCyT9jXpc3wdnRw&amp;_nc_ht=scontent.xx&amp;oh=92baa638b3342825591b8dc7281ba04d&amp;oe=5E76C92D")</f>
        <v>0</v>
      </c>
      <c r="D25" s="2">
        <v>4198</v>
      </c>
      <c r="E25" s="2">
        <v>3036</v>
      </c>
      <c r="F25" s="2">
        <v>1339</v>
      </c>
      <c r="G25" s="2">
        <v>675</v>
      </c>
      <c r="H25" s="2">
        <v>143</v>
      </c>
      <c r="I25" s="2">
        <v>2</v>
      </c>
      <c r="J25" s="2" t="str">
        <f>ROUND(100 - (F25+H25)/D25*100,2)</f>
        <v>0</v>
      </c>
    </row>
    <row r="26" spans="1:10">
      <c r="A26" s="2" t="s">
        <v>30</v>
      </c>
      <c r="B26" s="2" t="s">
        <v>240</v>
      </c>
      <c r="C26" s="2" t="str">
        <f>HYPERLINK("https://scontent.xx.fbcdn.net/v/t50.12441-16/79388801_2419637181496480_6448405680866752701_n.mp4?_nc_cat=105&amp;_nc_ohc=OvlDHGaRVBUAQkJuawv8sYP2jefXNctiEBT-t59Zj2KeyjwHmlgqFf9Xw&amp;_nc_ht=scontent.xx&amp;oh=24d7de3dba3bfb4a24ed96842b435b68&amp;oe=5E79D166")</f>
        <v>0</v>
      </c>
      <c r="D26" s="2">
        <v>3627</v>
      </c>
      <c r="E26" s="2">
        <v>2985</v>
      </c>
      <c r="F26" s="2">
        <v>2099</v>
      </c>
      <c r="G26" s="2">
        <v>428</v>
      </c>
      <c r="H26" s="2">
        <v>130</v>
      </c>
      <c r="I26" s="2">
        <v>0</v>
      </c>
      <c r="J26" s="2" t="str">
        <f>ROUND(100 - (F26+H26)/D26*100,2)</f>
        <v>0</v>
      </c>
    </row>
    <row r="27" spans="1:10">
      <c r="A27" s="2" t="s">
        <v>30</v>
      </c>
      <c r="B27" s="2" t="s">
        <v>240</v>
      </c>
      <c r="C27" s="2" t="str">
        <f>HYPERLINK("https://scontent.xx.fbcdn.net/v/t50.12441-16/79307466_102040581243474_6138539381951594701_n.mp4?_nc_cat=106&amp;_nc_ohc=Nw55lckWIJoAQnW29pX7NYrFeObuDvEAEDwCFvZ8QbcByLW8JQm8mcElQ&amp;_nc_ht=scontent.xx&amp;oh=0895a3457c249ee2e893e3a0f0f1501a&amp;oe=5E881536")</f>
        <v>0</v>
      </c>
      <c r="D27" s="2">
        <v>3306</v>
      </c>
      <c r="E27" s="2">
        <v>2961</v>
      </c>
      <c r="F27" s="2">
        <v>1965</v>
      </c>
      <c r="G27" s="2">
        <v>174</v>
      </c>
      <c r="H27" s="2">
        <v>103</v>
      </c>
      <c r="I27" s="2">
        <v>1</v>
      </c>
      <c r="J27" s="2" t="str">
        <f>ROUND(100 - (F27+H27)/D27*100,2)</f>
        <v>0</v>
      </c>
    </row>
    <row r="28" spans="1:10">
      <c r="A28" s="2" t="s">
        <v>30</v>
      </c>
      <c r="B28" s="2" t="s">
        <v>240</v>
      </c>
      <c r="C28" s="2" t="str">
        <f>HYPERLINK("https://scontent.xx.fbcdn.net/v/t50.12441-16/79203378_217461912580456_1819636906451550169_n.mp4?_nc_cat=110&amp;_nc_ohc=q2BGBom1A4wAQm0TRj3Ofow-9qOEtjwOI5E5kx9bgNyWEQe4JCNjGhC4A&amp;_nc_ht=scontent.xx&amp;oh=855b7015bea8ec0ab4215054428cdfef&amp;oe=5E8595AD")</f>
        <v>0</v>
      </c>
      <c r="D28" s="2">
        <v>3256</v>
      </c>
      <c r="E28" s="2">
        <v>2945</v>
      </c>
      <c r="F28" s="2">
        <v>1960</v>
      </c>
      <c r="G28" s="2">
        <v>161</v>
      </c>
      <c r="H28" s="2">
        <v>108</v>
      </c>
      <c r="I28" s="2">
        <v>1</v>
      </c>
      <c r="J28" s="2" t="str">
        <f>ROUND(100 - (F28+H28)/D28*100,2)</f>
        <v>0</v>
      </c>
    </row>
    <row r="29" spans="1:10">
      <c r="A29" s="2" t="s">
        <v>30</v>
      </c>
      <c r="B29" s="2" t="s">
        <v>240</v>
      </c>
      <c r="C29" s="2" t="str">
        <f>HYPERLINK("https://scontent.xx.fbcdn.net/v/t50.12441-16/79954744_113202173286622_4253254549062158459_n.mp4?_nc_cat=103&amp;_nc_ohc=y23lHyYlyfEAQkMqLaUShpT2j9Q8M4WtOAh8OkzkDglvu5u5qFt7iMs1Q&amp;_nc_ht=scontent.xx&amp;oh=c47bc1bc80f4f431a0849294db95d464&amp;oe=5E7FE1EB")</f>
        <v>0</v>
      </c>
      <c r="D29" s="2">
        <v>3267</v>
      </c>
      <c r="E29" s="2">
        <v>2908</v>
      </c>
      <c r="F29" s="2">
        <v>1997</v>
      </c>
      <c r="G29" s="2">
        <v>157</v>
      </c>
      <c r="H29" s="2">
        <v>95</v>
      </c>
      <c r="I29" s="2">
        <v>0</v>
      </c>
      <c r="J29" s="2" t="str">
        <f>ROUND(100 - (F29+H29)/D29*100,2)</f>
        <v>0</v>
      </c>
    </row>
    <row r="30" spans="1:10">
      <c r="A30" s="2" t="s">
        <v>30</v>
      </c>
      <c r="B30" s="2" t="s">
        <v>240</v>
      </c>
      <c r="C30" s="2" t="str">
        <f>HYPERLINK("https://scontent.xx.fbcdn.net/v/t50.12441-16/78840370_187503122428847_2562258145410225485_n.mp4?_nc_cat=111&amp;_nc_ohc=oKmID-0FwlEAQkhz5rSxQbt9sZPNu5TJQk48U3CofWTzgCD6Mcbu3ZR_A&amp;_nc_ht=scontent.xx&amp;oh=90346ec566aa172bee287c325a8b1a0b&amp;oe=5E8C8613")</f>
        <v>0</v>
      </c>
      <c r="D30" s="2">
        <v>3281</v>
      </c>
      <c r="E30" s="2">
        <v>2892</v>
      </c>
      <c r="F30" s="2">
        <v>1465</v>
      </c>
      <c r="G30" s="2">
        <v>211</v>
      </c>
      <c r="H30" s="2">
        <v>84</v>
      </c>
      <c r="I30" s="2">
        <v>1</v>
      </c>
      <c r="J30" s="2" t="str">
        <f>ROUND(100 - (F30+H30)/D30*100,2)</f>
        <v>0</v>
      </c>
    </row>
    <row r="31" spans="1:10">
      <c r="A31" s="2" t="s">
        <v>30</v>
      </c>
      <c r="B31" s="2" t="s">
        <v>240</v>
      </c>
      <c r="C31" s="2" t="str">
        <f>HYPERLINK("https://scontent.xx.fbcdn.net/v/t50.12441-16/78931799_2626158827614428_2395189620817056777_n.mp4?_nc_cat=102&amp;_nc_ohc=CvxBpdRnNScAQkEksEHJPsNA0PkeBKc2-SkeqatC-Jx2pT4n033nNIBxg&amp;_nc_ht=scontent.xx&amp;oh=0d1d1f144f3f1ea88df3e869b27290f5&amp;oe=5E7E78F1")</f>
        <v>0</v>
      </c>
      <c r="D31" s="2">
        <v>3205</v>
      </c>
      <c r="E31" s="2">
        <v>2867</v>
      </c>
      <c r="F31" s="2">
        <v>2035</v>
      </c>
      <c r="G31" s="2">
        <v>183</v>
      </c>
      <c r="H31" s="2">
        <v>120</v>
      </c>
      <c r="I31" s="2">
        <v>1</v>
      </c>
      <c r="J31" s="2" t="str">
        <f>ROUND(100 - (F31+H31)/D31*100,2)</f>
        <v>0</v>
      </c>
    </row>
    <row r="32" spans="1:10">
      <c r="A32" s="2" t="s">
        <v>30</v>
      </c>
      <c r="B32" s="2" t="s">
        <v>240</v>
      </c>
      <c r="C32" s="2" t="str">
        <f>HYPERLINK("https://scontent.xx.fbcdn.net/v/t50.12441-16/79204150_2440360329562717_2302764868250611000_n.mp4?_nc_cat=109&amp;_nc_ohc=rPVycYc9kEoAQlKs0GpoTLmnD4Ijljhi5CL-Un53EGiITNPVl2ALAKLpQ&amp;_nc_ht=scontent.xx&amp;oh=4b0d3df5fa46330625a3075792abcd29&amp;oe=5E74DCB8")</f>
        <v>0</v>
      </c>
      <c r="D32" s="2">
        <v>3172</v>
      </c>
      <c r="E32" s="2">
        <v>2868</v>
      </c>
      <c r="F32" s="2">
        <v>1993</v>
      </c>
      <c r="G32" s="2">
        <v>148</v>
      </c>
      <c r="H32" s="2">
        <v>78</v>
      </c>
      <c r="I32" s="2">
        <v>1</v>
      </c>
      <c r="J32" s="2" t="str">
        <f>ROUND(100 - (F32+H32)/D32*100,2)</f>
        <v>0</v>
      </c>
    </row>
    <row r="33" spans="1:10">
      <c r="A33" s="2" t="s">
        <v>30</v>
      </c>
      <c r="B33" s="2" t="s">
        <v>240</v>
      </c>
      <c r="C33" s="2" t="str">
        <f>HYPERLINK("https://scontent.xx.fbcdn.net/v/t50.12441-16/79313516_169850590879807_1334474031125688128_n.mp4?_nc_cat=100&amp;_nc_ohc=pu5hHcnuEKYAQlZP7VPbIDd3wj5W4s2mVPnLWcyMkVDxcuXYuryf9b4-g&amp;_nc_ht=scontent.xx&amp;oh=33b67a38c5cdc75ef1efb5b98bc12eb4&amp;oe=5E80A3BC")</f>
        <v>0</v>
      </c>
      <c r="D33" s="2">
        <v>4114</v>
      </c>
      <c r="E33" s="2">
        <v>2868</v>
      </c>
      <c r="F33" s="2">
        <v>892</v>
      </c>
      <c r="G33" s="2">
        <v>126</v>
      </c>
      <c r="H33" s="2">
        <v>53</v>
      </c>
      <c r="I33" s="2">
        <v>1</v>
      </c>
      <c r="J33" s="2" t="str">
        <f>ROUND(100 - (F33+H33)/D33*100,2)</f>
        <v>0</v>
      </c>
    </row>
    <row r="34" spans="1:10">
      <c r="A34" s="2" t="s">
        <v>30</v>
      </c>
      <c r="B34" s="2" t="s">
        <v>240</v>
      </c>
      <c r="C34" s="2" t="str">
        <f>HYPERLINK("https://scontent.xx.fbcdn.net/v/t50.12441-16/79285263_274489536842778_2758068297280507962_n.mp4?_nc_cat=102&amp;_nc_ohc=rz7DrEOAvDQAQnBkG2njq5eng7om-gjwTFXbyhqRqZmLMH3ZwK7yX95FA&amp;_nc_ht=scontent.xx&amp;oh=bc10fc4bc9cbf96817e95a349ece5edc&amp;oe=5E73382A")</f>
        <v>0</v>
      </c>
      <c r="D34" s="2">
        <v>4186</v>
      </c>
      <c r="E34" s="2">
        <v>2862</v>
      </c>
      <c r="F34" s="2">
        <v>1163</v>
      </c>
      <c r="G34" s="2">
        <v>1085</v>
      </c>
      <c r="H34" s="2">
        <v>70</v>
      </c>
      <c r="I34" s="2">
        <v>1</v>
      </c>
      <c r="J34" s="2" t="str">
        <f>ROUND(100 - (F34+H34)/D34*100,2)</f>
        <v>0</v>
      </c>
    </row>
    <row r="35" spans="1:10">
      <c r="A35" s="2" t="s">
        <v>30</v>
      </c>
      <c r="B35" s="2" t="s">
        <v>240</v>
      </c>
      <c r="C35" s="2" t="str">
        <f>HYPERLINK("https://scontent.xx.fbcdn.net/v/t50.12441-16/74489197_160964338473921_1944752492833252004_n.mp4?_nc_cat=105&amp;_nc_ohc=xxjZyoeWZysAQniADhme_GwYqlVKfXgYZXWqMeC_8atA4HAfYq7FtjRwQ&amp;_nc_ht=scontent.xx&amp;oh=dec8994507afa2128d09bd78622c0dc4&amp;oe=5E74C0C7")</f>
        <v>0</v>
      </c>
      <c r="D35" s="2">
        <v>3277</v>
      </c>
      <c r="E35" s="2">
        <v>2867</v>
      </c>
      <c r="F35" s="2">
        <v>1171</v>
      </c>
      <c r="G35" s="2">
        <v>229</v>
      </c>
      <c r="H35" s="2">
        <v>76</v>
      </c>
      <c r="I35" s="2">
        <v>0</v>
      </c>
      <c r="J35" s="2" t="str">
        <f>ROUND(100 - (F35+H35)/D35*100,2)</f>
        <v>0</v>
      </c>
    </row>
    <row r="36" spans="1:10">
      <c r="A36" s="2" t="s">
        <v>30</v>
      </c>
      <c r="B36" s="2" t="s">
        <v>240</v>
      </c>
      <c r="C36" s="2" t="str">
        <f>HYPERLINK("https://scontent.xx.fbcdn.net/v/t50.12441-16/79158812_3030810090280292_7399218845038979894_n.mp4?_nc_cat=110&amp;_nc_ohc=6IVd9J2BkcsAQl9ZBsJG93mLsPNmgwpHql9bGDq_xdw4IB7Zhq2vHjQrQ&amp;_nc_ht=scontent.xx&amp;oh=80a35f533042b4dae3de632ce915f459&amp;oe=5E8867FE")</f>
        <v>0</v>
      </c>
      <c r="D36" s="2">
        <v>3172</v>
      </c>
      <c r="E36" s="2">
        <v>2860</v>
      </c>
      <c r="F36" s="2">
        <v>1427</v>
      </c>
      <c r="G36" s="2">
        <v>177</v>
      </c>
      <c r="H36" s="2">
        <v>87</v>
      </c>
      <c r="I36" s="2">
        <v>0</v>
      </c>
      <c r="J36" s="2" t="str">
        <f>ROUND(100 - (F36+H36)/D36*100,2)</f>
        <v>0</v>
      </c>
    </row>
    <row r="37" spans="1:10">
      <c r="A37" s="2" t="s">
        <v>30</v>
      </c>
      <c r="B37" s="2" t="s">
        <v>240</v>
      </c>
      <c r="C37" s="2" t="str">
        <f>HYPERLINK("https://scontent.xx.fbcdn.net/v/t50.12441-16/79753517_559377274851001_704391248059867122_n.mp4?_nc_cat=108&amp;_nc_ohc=DGKMHzF4EOsAQlR4tBms0ZK2x_tQtnVQR2wHFWWafqURnUnqq_ZhrAP9g&amp;_nc_ht=scontent.xx&amp;oh=35a3c47483b9bd80b85877e15d33f1f4&amp;oe=5E7D6E69")</f>
        <v>0</v>
      </c>
      <c r="D37" s="2">
        <v>3340</v>
      </c>
      <c r="E37" s="2">
        <v>2857</v>
      </c>
      <c r="F37" s="2">
        <v>1238</v>
      </c>
      <c r="G37" s="2">
        <v>137</v>
      </c>
      <c r="H37" s="2">
        <v>92</v>
      </c>
      <c r="I37" s="2">
        <v>0</v>
      </c>
      <c r="J37" s="2" t="str">
        <f>ROUND(100 - (F37+H37)/D37*100,2)</f>
        <v>0</v>
      </c>
    </row>
    <row r="38" spans="1:10">
      <c r="A38" s="2" t="s">
        <v>30</v>
      </c>
      <c r="B38" s="2" t="s">
        <v>240</v>
      </c>
      <c r="C38" s="2" t="str">
        <f>HYPERLINK("https://scontent.xx.fbcdn.net/v/t50.12441-16/79657592_3343238225750976_3023866347937711349_n.mp4?_nc_cat=106&amp;_nc_ohc=8FTjjq7iLnMAQlAzJouWuJjadr4Ncl88umF7lKhR1NqJIs7soQ0ja_SqQ&amp;_nc_ht=scontent.xx&amp;oh=b2511c7957fecb7aca954ac59515d7b2&amp;oe=5E8BE43B")</f>
        <v>0</v>
      </c>
      <c r="D38" s="2">
        <v>3373</v>
      </c>
      <c r="E38" s="2">
        <v>2835</v>
      </c>
      <c r="F38" s="2">
        <v>1724</v>
      </c>
      <c r="G38" s="2">
        <v>358</v>
      </c>
      <c r="H38" s="2">
        <v>75</v>
      </c>
      <c r="I38" s="2">
        <v>0</v>
      </c>
      <c r="J38" s="2" t="str">
        <f>ROUND(100 - (F38+H38)/D38*100,2)</f>
        <v>0</v>
      </c>
    </row>
    <row r="39" spans="1:10">
      <c r="A39" s="2" t="s">
        <v>30</v>
      </c>
      <c r="B39" s="2" t="s">
        <v>240</v>
      </c>
      <c r="C39" s="2" t="str">
        <f>HYPERLINK("https://scontent.xx.fbcdn.net/v/t50.12441-16/79542912_574497633312452_5211099415646485228_n.mp4?_nc_cat=103&amp;_nc_ohc=aVhk99WBOyAAQlKraCCayUHgE6PPtkAwS902gWpTl81SOBMIIwc7i2Uhw&amp;_nc_ht=scontent.xx&amp;oh=5f4b1d132d0c80c02eee08e74be162d4&amp;oe=5E7C261E")</f>
        <v>0</v>
      </c>
      <c r="D39" s="2">
        <v>3188</v>
      </c>
      <c r="E39" s="2">
        <v>2826</v>
      </c>
      <c r="F39" s="2">
        <v>1327</v>
      </c>
      <c r="G39" s="2">
        <v>201</v>
      </c>
      <c r="H39" s="2">
        <v>108</v>
      </c>
      <c r="I39" s="2">
        <v>0</v>
      </c>
      <c r="J39" s="2" t="str">
        <f>ROUND(100 - (F39+H39)/D39*100,2)</f>
        <v>0</v>
      </c>
    </row>
    <row r="40" spans="1:10">
      <c r="A40" s="2" t="s">
        <v>30</v>
      </c>
      <c r="B40" s="2" t="s">
        <v>240</v>
      </c>
      <c r="C40" s="2" t="str">
        <f>HYPERLINK("https://scontent.xx.fbcdn.net/v/t50.12441-16/79765607_2397096543888297_8604011623342124086_n.mp4?_nc_cat=102&amp;_nc_ohc=vZbKPgzVXkEAQmvX9pQuu_kbQL5mhY0gjlomnsfPt0IOgh16iumnvgNXQ&amp;_nc_ht=scontent.xx&amp;oh=a1c71f69721acaaf7d9c1843ea3ce16a&amp;oe=5E452101")</f>
        <v>0</v>
      </c>
      <c r="D40" s="2">
        <v>3091</v>
      </c>
      <c r="E40" s="2">
        <v>2789</v>
      </c>
      <c r="F40" s="2">
        <v>1773</v>
      </c>
      <c r="G40" s="2">
        <v>166</v>
      </c>
      <c r="H40" s="2">
        <v>75</v>
      </c>
      <c r="I40" s="2">
        <v>0</v>
      </c>
      <c r="J40" s="2" t="str">
        <f>ROUND(100 - (F40+H40)/D40*100,2)</f>
        <v>0</v>
      </c>
    </row>
    <row r="41" spans="1:10">
      <c r="A41" s="2" t="s">
        <v>30</v>
      </c>
      <c r="B41" s="2" t="s">
        <v>240</v>
      </c>
      <c r="C41" s="2" t="str">
        <f>HYPERLINK("https://scontent.xx.fbcdn.net/v/t50.12441-16/78491055_488072552055964_7940170560208206663_n.mp4?_nc_cat=100&amp;_nc_ohc=5lS4HzoJZe4AQkhi_CRGpmGIUquDutif5mbbLXGAzsFbFcZmorTdXOcXg&amp;_nc_ht=scontent.xx&amp;oh=0d98c0ee15afdfcab88062a36320eabb&amp;oe=5E7D6FB1")</f>
        <v>0</v>
      </c>
      <c r="D41" s="2">
        <v>3033</v>
      </c>
      <c r="E41" s="2">
        <v>2785</v>
      </c>
      <c r="F41" s="2">
        <v>1651</v>
      </c>
      <c r="G41" s="2">
        <v>156</v>
      </c>
      <c r="H41" s="2">
        <v>81</v>
      </c>
      <c r="I41" s="2">
        <v>0</v>
      </c>
      <c r="J41" s="2" t="str">
        <f>ROUND(100 - (F41+H41)/D41*100,2)</f>
        <v>0</v>
      </c>
    </row>
    <row r="42" spans="1:10">
      <c r="A42" s="2" t="s">
        <v>30</v>
      </c>
      <c r="B42" s="2" t="s">
        <v>240</v>
      </c>
      <c r="C42" s="2" t="str">
        <f>HYPERLINK("https://scontent.xx.fbcdn.net/v/t50.12441-16/79261692_574536440007645_1696482606319029464_n.mp4?_nc_cat=111&amp;_nc_ohc=b0OEnzH4p70AQl2_MkVzf_3hBJFYFPvo8MEpR08uOWSdw2xuV1VMSblzA&amp;_nc_ht=scontent.xx&amp;oh=4c5cb2b62a26e5caf4011a0e3d53fa71&amp;oe=5E8441C3")</f>
        <v>0</v>
      </c>
      <c r="D42" s="2">
        <v>3082</v>
      </c>
      <c r="E42" s="2">
        <v>2781</v>
      </c>
      <c r="F42" s="2">
        <v>1850</v>
      </c>
      <c r="G42" s="2">
        <v>132</v>
      </c>
      <c r="H42" s="2">
        <v>84</v>
      </c>
      <c r="I42" s="2">
        <v>0</v>
      </c>
      <c r="J42" s="2" t="str">
        <f>ROUND(100 - (F42+H42)/D42*100,2)</f>
        <v>0</v>
      </c>
    </row>
    <row r="43" spans="1:10">
      <c r="A43" s="2" t="s">
        <v>30</v>
      </c>
      <c r="B43" s="2" t="s">
        <v>240</v>
      </c>
      <c r="C43" s="2" t="str">
        <f>HYPERLINK("https://scontent.xx.fbcdn.net/v/t50.12441-16/79678534_137554370992926_7739749238374254533_n.mp4?_nc_cat=100&amp;_nc_ohc=PajD87g0ewkAQm3LmIBWsUq_CwwX_Q3Gvla2vUACL6CY6top0uABcPBfQ&amp;_nc_ht=scontent.xx&amp;oh=8fdd92ed3a764971b868b2d2ca5d624a&amp;oe=5E3E21BF")</f>
        <v>0</v>
      </c>
      <c r="D43" s="2">
        <v>3087</v>
      </c>
      <c r="E43" s="2">
        <v>2774</v>
      </c>
      <c r="F43" s="2">
        <v>1826</v>
      </c>
      <c r="G43" s="2">
        <v>200</v>
      </c>
      <c r="H43" s="2">
        <v>75</v>
      </c>
      <c r="I43" s="2">
        <v>1</v>
      </c>
      <c r="J43" s="2" t="str">
        <f>ROUND(100 - (F43+H43)/D43*100,2)</f>
        <v>0</v>
      </c>
    </row>
    <row r="44" spans="1:10">
      <c r="A44" s="2" t="s">
        <v>30</v>
      </c>
      <c r="B44" s="2" t="s">
        <v>240</v>
      </c>
      <c r="C44" s="2" t="str">
        <f>HYPERLINK("https://scontent.xx.fbcdn.net/v/t50.12441-16/79434582_182187569498071_3130853543135206715_n.mp4?_nc_cat=102&amp;_nc_ohc=ZlSLQxhyzrUAQlEDwa-8vmePcnENlTxyyRYBgLABPjyC1a8xF9ZGPWrGg&amp;_nc_ht=scontent.xx&amp;oh=95352f203e4d442a628700bd5aa41969&amp;oe=5E8C80AE")</f>
        <v>0</v>
      </c>
      <c r="D44" s="2">
        <v>3112</v>
      </c>
      <c r="E44" s="2">
        <v>2762</v>
      </c>
      <c r="F44" s="2">
        <v>1552</v>
      </c>
      <c r="G44" s="2">
        <v>181</v>
      </c>
      <c r="H44" s="2">
        <v>350</v>
      </c>
      <c r="I44" s="2">
        <v>1</v>
      </c>
      <c r="J44" s="2" t="str">
        <f>ROUND(100 - (F44+H44)/D44*100,2)</f>
        <v>0</v>
      </c>
    </row>
    <row r="45" spans="1:10">
      <c r="A45" s="2" t="s">
        <v>31</v>
      </c>
      <c r="B45" s="2"/>
      <c r="C45" s="2"/>
      <c r="D45" s="2">
        <v>5993</v>
      </c>
      <c r="E45" s="2">
        <v>4232</v>
      </c>
      <c r="F45" s="2">
        <v>1495</v>
      </c>
      <c r="G45" s="2">
        <v>706</v>
      </c>
      <c r="H45" s="2">
        <v>177</v>
      </c>
      <c r="I45" s="2">
        <v>1</v>
      </c>
      <c r="J45" s="2" t="str">
        <f>ROUND(100 - (F45+H45)/D45*100,2)</f>
        <v>0</v>
      </c>
    </row>
    <row r="46" spans="1:10">
      <c r="A46" s="2" t="s">
        <v>31</v>
      </c>
      <c r="B46" s="2"/>
      <c r="C46" s="2"/>
      <c r="D46" s="2">
        <v>5968</v>
      </c>
      <c r="E46" s="2">
        <v>4559</v>
      </c>
      <c r="F46" s="2">
        <v>2768</v>
      </c>
      <c r="G46" s="2">
        <v>654</v>
      </c>
      <c r="H46" s="2">
        <v>419</v>
      </c>
      <c r="I46" s="2">
        <v>0</v>
      </c>
      <c r="J46" s="2" t="str">
        <f>ROUND(100 - (F46+H46)/D46*100,2)</f>
        <v>0</v>
      </c>
    </row>
    <row r="47" spans="1:10">
      <c r="A47" s="2" t="s">
        <v>31</v>
      </c>
      <c r="B47" s="2"/>
      <c r="C47" s="2"/>
      <c r="D47" s="2">
        <v>6374</v>
      </c>
      <c r="E47" s="2">
        <v>4780</v>
      </c>
      <c r="F47" s="2">
        <v>3140</v>
      </c>
      <c r="G47" s="2">
        <v>764</v>
      </c>
      <c r="H47" s="2">
        <v>413</v>
      </c>
      <c r="I47" s="2">
        <v>1</v>
      </c>
      <c r="J47" s="2" t="str">
        <f>ROUND(100 - (F47+H47)/D47*100,2)</f>
        <v>0</v>
      </c>
    </row>
    <row r="48" spans="1:10">
      <c r="A48" s="2" t="s">
        <v>31</v>
      </c>
      <c r="B48" s="2"/>
      <c r="C48" s="2"/>
      <c r="D48" s="2">
        <v>4643</v>
      </c>
      <c r="E48" s="2">
        <v>3896</v>
      </c>
      <c r="F48" s="2">
        <v>2908</v>
      </c>
      <c r="G48" s="2">
        <v>421</v>
      </c>
      <c r="H48" s="2">
        <v>223</v>
      </c>
      <c r="I48" s="2">
        <v>0</v>
      </c>
      <c r="J48" s="2" t="str">
        <f>ROUND(100 - (F48+H48)/D48*100,2)</f>
        <v>0</v>
      </c>
    </row>
    <row r="49" spans="1:10">
      <c r="A49" s="2" t="s">
        <v>31</v>
      </c>
      <c r="B49" s="2"/>
      <c r="C49" s="2"/>
      <c r="D49" s="2">
        <v>6617</v>
      </c>
      <c r="E49" s="2">
        <v>5031</v>
      </c>
      <c r="F49" s="2">
        <v>3690</v>
      </c>
      <c r="G49" s="2">
        <v>540</v>
      </c>
      <c r="H49" s="2">
        <v>415</v>
      </c>
      <c r="I49" s="2">
        <v>0</v>
      </c>
      <c r="J49" s="2" t="str">
        <f>ROUND(100 - (F49+H49)/D49*100,2)</f>
        <v>0</v>
      </c>
    </row>
    <row r="50" spans="1:10">
      <c r="A50" s="2" t="s">
        <v>31</v>
      </c>
      <c r="B50" s="2"/>
      <c r="C50" s="2"/>
      <c r="D50" s="2">
        <v>5852</v>
      </c>
      <c r="E50" s="2">
        <v>4395</v>
      </c>
      <c r="F50" s="2">
        <v>2758</v>
      </c>
      <c r="G50" s="2">
        <v>610</v>
      </c>
      <c r="H50" s="2">
        <v>359</v>
      </c>
      <c r="I50" s="2">
        <v>0</v>
      </c>
      <c r="J50" s="2" t="str">
        <f>ROUND(100 - (F50+H50)/D50*100,2)</f>
        <v>0</v>
      </c>
    </row>
    <row r="51" spans="1:10">
      <c r="A51" s="2" t="s">
        <v>31</v>
      </c>
      <c r="B51" s="2"/>
      <c r="C51" s="2"/>
      <c r="D51" s="2">
        <v>5806</v>
      </c>
      <c r="E51" s="2">
        <v>4168</v>
      </c>
      <c r="F51" s="2">
        <v>3775</v>
      </c>
      <c r="G51" s="2">
        <v>912</v>
      </c>
      <c r="H51" s="2">
        <v>181</v>
      </c>
      <c r="I51" s="2">
        <v>1</v>
      </c>
      <c r="J51" s="2" t="str">
        <f>ROUND(100 - (F51+H51)/D51*100,2)</f>
        <v>0</v>
      </c>
    </row>
    <row r="52" spans="1:10">
      <c r="A52" s="2" t="s">
        <v>31</v>
      </c>
      <c r="B52" s="2"/>
      <c r="C52" s="2"/>
      <c r="D52" s="2">
        <v>4444</v>
      </c>
      <c r="E52" s="2">
        <v>3830</v>
      </c>
      <c r="F52" s="2">
        <v>3386</v>
      </c>
      <c r="G52" s="2">
        <v>270</v>
      </c>
      <c r="H52" s="2">
        <v>112</v>
      </c>
      <c r="I52" s="2">
        <v>0</v>
      </c>
      <c r="J52" s="2" t="str">
        <f>ROUND(100 - (F52+H52)/D52*100,2)</f>
        <v>0</v>
      </c>
    </row>
    <row r="53" spans="1:10">
      <c r="A53" s="2" t="s">
        <v>31</v>
      </c>
      <c r="B53" s="2"/>
      <c r="C53" s="2"/>
      <c r="D53" s="2">
        <v>5029</v>
      </c>
      <c r="E53" s="2">
        <v>4058</v>
      </c>
      <c r="F53" s="2">
        <v>2506</v>
      </c>
      <c r="G53" s="2">
        <v>502</v>
      </c>
      <c r="H53" s="2">
        <v>278</v>
      </c>
      <c r="I53" s="2">
        <v>0</v>
      </c>
      <c r="J53" s="2" t="str">
        <f>ROUND(100 - (F53+H53)/D53*100,2)</f>
        <v>0</v>
      </c>
    </row>
    <row r="54" spans="1:10">
      <c r="A54" s="2" t="s">
        <v>31</v>
      </c>
      <c r="B54" s="2"/>
      <c r="C54" s="2"/>
      <c r="D54" s="2">
        <v>4343</v>
      </c>
      <c r="E54" s="2">
        <v>3601</v>
      </c>
      <c r="F54" s="2">
        <v>2169</v>
      </c>
      <c r="G54" s="2">
        <v>390</v>
      </c>
      <c r="H54" s="2">
        <v>200</v>
      </c>
      <c r="I54" s="2">
        <v>0</v>
      </c>
      <c r="J54" s="2" t="str">
        <f>ROUND(100 - (F54+H54)/D54*100,2)</f>
        <v>0</v>
      </c>
    </row>
    <row r="55" spans="1:10">
      <c r="A55" s="2" t="s">
        <v>31</v>
      </c>
      <c r="B55" s="2"/>
      <c r="C55" s="2"/>
      <c r="D55" s="2">
        <v>5062</v>
      </c>
      <c r="E55" s="2">
        <v>3813</v>
      </c>
      <c r="F55" s="2">
        <v>3396</v>
      </c>
      <c r="G55" s="2">
        <v>285</v>
      </c>
      <c r="H55" s="2">
        <v>323</v>
      </c>
      <c r="I55" s="2">
        <v>0</v>
      </c>
      <c r="J55" s="2" t="str">
        <f>ROUND(100 - (F55+H55)/D55*100,2)</f>
        <v>0</v>
      </c>
    </row>
    <row r="56" spans="1:10">
      <c r="A56" s="2" t="s">
        <v>31</v>
      </c>
      <c r="B56" s="2"/>
      <c r="C56" s="2"/>
      <c r="D56" s="2">
        <v>5267</v>
      </c>
      <c r="E56" s="2">
        <v>4122</v>
      </c>
      <c r="F56" s="2">
        <v>2739</v>
      </c>
      <c r="G56" s="2">
        <v>591</v>
      </c>
      <c r="H56" s="2">
        <v>209</v>
      </c>
      <c r="I56" s="2">
        <v>1</v>
      </c>
      <c r="J56" s="2" t="str">
        <f>ROUND(100 - (F56+H56)/D56*100,2)</f>
        <v>0</v>
      </c>
    </row>
    <row r="57" spans="1:10">
      <c r="A57" s="2" t="s">
        <v>31</v>
      </c>
      <c r="B57" s="2"/>
      <c r="C57" s="2"/>
      <c r="D57" s="2">
        <v>4839</v>
      </c>
      <c r="E57" s="2">
        <v>3976</v>
      </c>
      <c r="F57" s="2">
        <v>1773</v>
      </c>
      <c r="G57" s="2">
        <v>414</v>
      </c>
      <c r="H57" s="2">
        <v>164</v>
      </c>
      <c r="I57" s="2">
        <v>3</v>
      </c>
      <c r="J57" s="2" t="str">
        <f>ROUND(100 - (F57+H57)/D57*100,2)</f>
        <v>0</v>
      </c>
    </row>
    <row r="58" spans="1:10">
      <c r="A58" s="2" t="s">
        <v>31</v>
      </c>
      <c r="B58" s="2"/>
      <c r="C58" s="2"/>
      <c r="D58" s="2">
        <v>4412</v>
      </c>
      <c r="E58" s="2">
        <v>3660</v>
      </c>
      <c r="F58" s="2">
        <v>2264</v>
      </c>
      <c r="G58" s="2">
        <v>382</v>
      </c>
      <c r="H58" s="2">
        <v>129</v>
      </c>
      <c r="I58" s="2">
        <v>1</v>
      </c>
      <c r="J58" s="2" t="str">
        <f>ROUND(100 - (F58+H58)/D58*100,2)</f>
        <v>0</v>
      </c>
    </row>
    <row r="59" spans="1:10">
      <c r="A59" s="2" t="s">
        <v>31</v>
      </c>
      <c r="B59" s="2"/>
      <c r="C59" s="2"/>
      <c r="D59" s="2">
        <v>4195</v>
      </c>
      <c r="E59" s="2">
        <v>3552</v>
      </c>
      <c r="F59" s="2">
        <v>1787</v>
      </c>
      <c r="G59" s="2">
        <v>318</v>
      </c>
      <c r="H59" s="2">
        <v>184</v>
      </c>
      <c r="I59" s="2">
        <v>1</v>
      </c>
      <c r="J59" s="2" t="str">
        <f>ROUND(100 - (F59+H59)/D59*100,2)</f>
        <v>0</v>
      </c>
    </row>
    <row r="60" spans="1:10">
      <c r="A60" s="2" t="s">
        <v>31</v>
      </c>
      <c r="B60" s="2"/>
      <c r="C60" s="2"/>
      <c r="D60" s="2">
        <v>3917</v>
      </c>
      <c r="E60" s="2">
        <v>3405</v>
      </c>
      <c r="F60" s="2">
        <v>2302</v>
      </c>
      <c r="G60" s="2">
        <v>250</v>
      </c>
      <c r="H60" s="2">
        <v>124</v>
      </c>
      <c r="I60" s="2">
        <v>4</v>
      </c>
      <c r="J60" s="2" t="str">
        <f>ROUND(100 - (F60+H60)/D60*100,2)</f>
        <v>0</v>
      </c>
    </row>
    <row r="61" spans="1:10">
      <c r="A61" s="2" t="s">
        <v>31</v>
      </c>
      <c r="B61" s="2"/>
      <c r="C61" s="2"/>
      <c r="D61" s="2">
        <v>4361</v>
      </c>
      <c r="E61" s="2">
        <v>3621</v>
      </c>
      <c r="F61" s="2">
        <v>2152</v>
      </c>
      <c r="G61" s="2">
        <v>307</v>
      </c>
      <c r="H61" s="2">
        <v>127</v>
      </c>
      <c r="I61" s="2">
        <v>3</v>
      </c>
      <c r="J61" s="2" t="str">
        <f>ROUND(100 - (F61+H61)/D61*100,2)</f>
        <v>0</v>
      </c>
    </row>
    <row r="62" spans="1:10">
      <c r="A62" s="2" t="s">
        <v>31</v>
      </c>
      <c r="B62" s="2"/>
      <c r="C62" s="2"/>
      <c r="D62" s="2">
        <v>4863</v>
      </c>
      <c r="E62" s="2">
        <v>3740</v>
      </c>
      <c r="F62" s="2">
        <v>2509</v>
      </c>
      <c r="G62" s="2">
        <v>728</v>
      </c>
      <c r="H62" s="2">
        <v>186</v>
      </c>
      <c r="I62" s="2">
        <v>1</v>
      </c>
      <c r="J62" s="2" t="str">
        <f>ROUND(100 - (F62+H62)/D62*100,2)</f>
        <v>0</v>
      </c>
    </row>
    <row r="63" spans="1:10">
      <c r="A63" s="2" t="s">
        <v>31</v>
      </c>
      <c r="B63" s="2"/>
      <c r="C63" s="2"/>
      <c r="D63" s="2">
        <v>4139</v>
      </c>
      <c r="E63" s="2">
        <v>3527</v>
      </c>
      <c r="F63" s="2">
        <v>1993</v>
      </c>
      <c r="G63" s="2">
        <v>397</v>
      </c>
      <c r="H63" s="2">
        <v>149</v>
      </c>
      <c r="I63" s="2">
        <v>0</v>
      </c>
      <c r="J63" s="2" t="str">
        <f>ROUND(100 - (F63+H63)/D63*100,2)</f>
        <v>0</v>
      </c>
    </row>
    <row r="64" spans="1:10">
      <c r="A64" s="2" t="s">
        <v>31</v>
      </c>
      <c r="B64" s="2"/>
      <c r="C64" s="2"/>
      <c r="D64" s="2">
        <v>3568</v>
      </c>
      <c r="E64" s="2">
        <v>3226</v>
      </c>
      <c r="F64" s="2">
        <v>2120</v>
      </c>
      <c r="G64" s="2">
        <v>153</v>
      </c>
      <c r="H64" s="2">
        <v>122</v>
      </c>
      <c r="I64" s="2">
        <v>2</v>
      </c>
      <c r="J64" s="2" t="str">
        <f>ROUND(100 - (F64+H64)/D64*100,2)</f>
        <v>0</v>
      </c>
    </row>
    <row r="65" spans="1:10">
      <c r="A65" s="2" t="s">
        <v>31</v>
      </c>
      <c r="B65" s="2"/>
      <c r="C65" s="2"/>
      <c r="D65" s="2">
        <v>4303</v>
      </c>
      <c r="E65" s="2">
        <v>3562</v>
      </c>
      <c r="F65" s="2">
        <v>2378</v>
      </c>
      <c r="G65" s="2">
        <v>284</v>
      </c>
      <c r="H65" s="2">
        <v>243</v>
      </c>
      <c r="I65" s="2">
        <v>0</v>
      </c>
      <c r="J65" s="2" t="str">
        <f>ROUND(100 - (F65+H65)/D65*100,2)</f>
        <v>0</v>
      </c>
    </row>
    <row r="66" spans="1:10">
      <c r="A66" s="2" t="s">
        <v>31</v>
      </c>
      <c r="B66" s="2"/>
      <c r="C66" s="2"/>
      <c r="D66" s="2">
        <v>3843</v>
      </c>
      <c r="E66" s="2">
        <v>3361</v>
      </c>
      <c r="F66" s="2">
        <v>2287</v>
      </c>
      <c r="G66" s="2">
        <v>261</v>
      </c>
      <c r="H66" s="2">
        <v>135</v>
      </c>
      <c r="I66" s="2">
        <v>0</v>
      </c>
      <c r="J66" s="2" t="str">
        <f>ROUND(100 - (F66+H66)/D66*100,2)</f>
        <v>0</v>
      </c>
    </row>
    <row r="67" spans="1:10">
      <c r="A67" s="2" t="s">
        <v>31</v>
      </c>
      <c r="B67" s="2"/>
      <c r="C67" s="2"/>
      <c r="D67" s="2">
        <v>3723</v>
      </c>
      <c r="E67" s="2">
        <v>3351</v>
      </c>
      <c r="F67" s="2">
        <v>2343</v>
      </c>
      <c r="G67" s="2">
        <v>194</v>
      </c>
      <c r="H67" s="2">
        <v>64</v>
      </c>
      <c r="I67" s="2">
        <v>0</v>
      </c>
      <c r="J67" s="2" t="str">
        <f>ROUND(100 - (F67+H67)/D67*100,2)</f>
        <v>0</v>
      </c>
    </row>
    <row r="68" spans="1:10">
      <c r="A68" s="2" t="s">
        <v>31</v>
      </c>
      <c r="B68" s="2"/>
      <c r="C68" s="2"/>
      <c r="D68" s="2">
        <v>3946</v>
      </c>
      <c r="E68" s="2">
        <v>3462</v>
      </c>
      <c r="F68" s="2">
        <v>2263</v>
      </c>
      <c r="G68" s="2">
        <v>255</v>
      </c>
      <c r="H68" s="2">
        <v>171</v>
      </c>
      <c r="I68" s="2">
        <v>0</v>
      </c>
      <c r="J68" s="2" t="str">
        <f>ROUND(100 - (F68+H68)/D68*100,2)</f>
        <v>0</v>
      </c>
    </row>
    <row r="69" spans="1:10">
      <c r="A69" s="2" t="s">
        <v>31</v>
      </c>
      <c r="B69" s="2"/>
      <c r="C69" s="2"/>
      <c r="D69" s="2">
        <v>3570</v>
      </c>
      <c r="E69" s="2">
        <v>3252</v>
      </c>
      <c r="F69" s="2">
        <v>2399</v>
      </c>
      <c r="G69" s="2">
        <v>189</v>
      </c>
      <c r="H69" s="2">
        <v>94</v>
      </c>
      <c r="I69" s="2">
        <v>1</v>
      </c>
      <c r="J69" s="2" t="str">
        <f>ROUND(100 - (F69+H69)/D69*100,2)</f>
        <v>0</v>
      </c>
    </row>
    <row r="70" spans="1:10">
      <c r="A70" s="2" t="s">
        <v>31</v>
      </c>
      <c r="B70" s="2"/>
      <c r="C70" s="2"/>
      <c r="D70" s="2">
        <v>3763</v>
      </c>
      <c r="E70" s="2">
        <v>3354</v>
      </c>
      <c r="F70" s="2">
        <v>1595</v>
      </c>
      <c r="G70" s="2">
        <v>213</v>
      </c>
      <c r="H70" s="2">
        <v>122</v>
      </c>
      <c r="I70" s="2">
        <v>0</v>
      </c>
      <c r="J70" s="2" t="str">
        <f>ROUND(100 - (F70+H70)/D70*100,2)</f>
        <v>0</v>
      </c>
    </row>
    <row r="71" spans="1:10">
      <c r="A71" s="2" t="s">
        <v>31</v>
      </c>
      <c r="B71" s="2"/>
      <c r="C71" s="2"/>
      <c r="D71" s="2">
        <v>3686</v>
      </c>
      <c r="E71" s="2">
        <v>3288</v>
      </c>
      <c r="F71" s="2">
        <v>1995</v>
      </c>
      <c r="G71" s="2">
        <v>227</v>
      </c>
      <c r="H71" s="2">
        <v>81</v>
      </c>
      <c r="I71" s="2">
        <v>0</v>
      </c>
      <c r="J71" s="2" t="str">
        <f>ROUND(100 - (F71+H71)/D71*100,2)</f>
        <v>0</v>
      </c>
    </row>
    <row r="72" spans="1:10">
      <c r="A72" s="2" t="s">
        <v>31</v>
      </c>
      <c r="B72" s="2"/>
      <c r="C72" s="2"/>
      <c r="D72" s="2">
        <v>3710</v>
      </c>
      <c r="E72" s="2">
        <v>3147</v>
      </c>
      <c r="F72" s="2">
        <v>1584</v>
      </c>
      <c r="G72" s="2">
        <v>249</v>
      </c>
      <c r="H72" s="2">
        <v>87</v>
      </c>
      <c r="I72" s="2">
        <v>14</v>
      </c>
      <c r="J72" s="2" t="str">
        <f>ROUND(100 - (F72+H72)/D72*100,2)</f>
        <v>0</v>
      </c>
    </row>
    <row r="73" spans="1:10">
      <c r="A73" s="2" t="s">
        <v>31</v>
      </c>
      <c r="B73" s="2"/>
      <c r="C73" s="2"/>
      <c r="D73" s="2">
        <v>3579</v>
      </c>
      <c r="E73" s="2">
        <v>3227</v>
      </c>
      <c r="F73" s="2">
        <v>1622</v>
      </c>
      <c r="G73" s="2">
        <v>179</v>
      </c>
      <c r="H73" s="2">
        <v>117</v>
      </c>
      <c r="I73" s="2">
        <v>1</v>
      </c>
      <c r="J73" s="2" t="str">
        <f>ROUND(100 - (F73+H73)/D73*100,2)</f>
        <v>0</v>
      </c>
    </row>
    <row r="74" spans="1:10">
      <c r="A74" s="2" t="s">
        <v>31</v>
      </c>
      <c r="B74" s="2"/>
      <c r="C74" s="2"/>
      <c r="D74" s="2">
        <v>3644</v>
      </c>
      <c r="E74" s="2">
        <v>3201</v>
      </c>
      <c r="F74" s="2">
        <v>1514</v>
      </c>
      <c r="G74" s="2">
        <v>233</v>
      </c>
      <c r="H74" s="2">
        <v>93</v>
      </c>
      <c r="I74" s="2">
        <v>1</v>
      </c>
      <c r="J74" s="2" t="str">
        <f>ROUND(100 - (F74+H74)/D74*100,2)</f>
        <v>0</v>
      </c>
    </row>
    <row r="75" spans="1:10">
      <c r="A75" s="2" t="s">
        <v>31</v>
      </c>
      <c r="B75" s="2"/>
      <c r="C75" s="2"/>
      <c r="D75" s="2">
        <v>3737</v>
      </c>
      <c r="E75" s="2">
        <v>3304</v>
      </c>
      <c r="F75" s="2">
        <v>2256</v>
      </c>
      <c r="G75" s="2">
        <v>221</v>
      </c>
      <c r="H75" s="2">
        <v>69</v>
      </c>
      <c r="I75" s="2">
        <v>1</v>
      </c>
      <c r="J75" s="2" t="str">
        <f>ROUND(100 - (F75+H75)/D75*100,2)</f>
        <v>0</v>
      </c>
    </row>
    <row r="76" spans="1:10">
      <c r="A76" s="2" t="s">
        <v>31</v>
      </c>
      <c r="B76" s="2"/>
      <c r="C76" s="2"/>
      <c r="D76" s="2">
        <v>3592</v>
      </c>
      <c r="E76" s="2">
        <v>3205</v>
      </c>
      <c r="F76" s="2">
        <v>1992</v>
      </c>
      <c r="G76" s="2">
        <v>230</v>
      </c>
      <c r="H76" s="2">
        <v>101</v>
      </c>
      <c r="I76" s="2">
        <v>1</v>
      </c>
      <c r="J76" s="2" t="str">
        <f>ROUND(100 - (F76+H76)/D76*100,2)</f>
        <v>0</v>
      </c>
    </row>
    <row r="77" spans="1:10">
      <c r="A77" s="2" t="s">
        <v>31</v>
      </c>
      <c r="B77" s="2"/>
      <c r="C77" s="2"/>
      <c r="D77" s="2">
        <v>3637</v>
      </c>
      <c r="E77" s="2">
        <v>3213</v>
      </c>
      <c r="F77" s="2">
        <v>1696</v>
      </c>
      <c r="G77" s="2">
        <v>186</v>
      </c>
      <c r="H77" s="2">
        <v>131</v>
      </c>
      <c r="I77" s="2">
        <v>0</v>
      </c>
      <c r="J77" s="2" t="str">
        <f>ROUND(100 - (F77+H77)/D77*100,2)</f>
        <v>0</v>
      </c>
    </row>
    <row r="78" spans="1:10">
      <c r="A78" s="2" t="s">
        <v>31</v>
      </c>
      <c r="B78" s="2"/>
      <c r="C78" s="2"/>
      <c r="D78" s="2">
        <v>3664</v>
      </c>
      <c r="E78" s="2">
        <v>3147</v>
      </c>
      <c r="F78" s="2">
        <v>1921</v>
      </c>
      <c r="G78" s="2">
        <v>321</v>
      </c>
      <c r="H78" s="2">
        <v>113</v>
      </c>
      <c r="I78" s="2">
        <v>1</v>
      </c>
      <c r="J78" s="2" t="str">
        <f>ROUND(100 - (F78+H78)/D78*100,2)</f>
        <v>0</v>
      </c>
    </row>
    <row r="79" spans="1:10">
      <c r="A79" s="2" t="s">
        <v>32</v>
      </c>
      <c r="B79" s="2" t="s">
        <v>78</v>
      </c>
      <c r="C79" s="2" t="str">
        <f>HYPERLINK("https://scontent.xx.fbcdn.net/v/t51.12442-15/74532807_479558929338847_8150100876779610005_n.jpg?_nc_cat=108&amp;_nc_ohc=SPrRaAOy_fsAQnCjiBewj5XuxSz1qjRvSHtyDbtan9hYQ6iax5ZfqYk1w&amp;_nc_ht=scontent.xx&amp;oh=85fb54bdd1e41b5506e1235b010ce9fb&amp;oe=5E74873C")</f>
        <v>0</v>
      </c>
      <c r="D79" s="2">
        <v>4458</v>
      </c>
      <c r="E79" s="2">
        <v>3433</v>
      </c>
      <c r="F79" s="2">
        <v>2400</v>
      </c>
      <c r="G79" s="2">
        <v>44</v>
      </c>
      <c r="H79" s="2">
        <v>854</v>
      </c>
      <c r="I79" s="2">
        <v>0</v>
      </c>
      <c r="J79" s="2" t="str">
        <f>ROUND(100 - (F79+H79)/D79*100,2)</f>
        <v>0</v>
      </c>
    </row>
    <row r="80" spans="1:10">
      <c r="A80" s="2" t="s">
        <v>33</v>
      </c>
      <c r="B80" s="2" t="s">
        <v>78</v>
      </c>
      <c r="C80" s="2" t="str">
        <f>HYPERLINK("https://scontent.xx.fbcdn.net/v/t51.12442-15/77210199_2815902738460117_526659011917231266_n.jpg?_nc_cat=105&amp;_nc_ohc=bjV8TpVffQoAQmie9s9NscG-QTduEUShl2fXuW9ePqcjgpzgfIDP-YL5g&amp;_nc_ht=scontent.xx&amp;oh=7dd471214a4132830e66dac98cba958c&amp;oe=5E76219B")</f>
        <v>0</v>
      </c>
      <c r="D80" s="2">
        <v>4834</v>
      </c>
      <c r="E80" s="2">
        <v>4025</v>
      </c>
      <c r="F80" s="2">
        <v>3475</v>
      </c>
      <c r="G80" s="2">
        <v>73</v>
      </c>
      <c r="H80" s="2">
        <v>274</v>
      </c>
      <c r="I80" s="2">
        <v>30</v>
      </c>
      <c r="J80" s="2" t="str">
        <f>ROUND(100 - (F80+H80)/D80*100,2)</f>
        <v>0</v>
      </c>
    </row>
    <row r="81" spans="1:10">
      <c r="A81" s="2" t="s">
        <v>33</v>
      </c>
      <c r="B81" s="2" t="s">
        <v>78</v>
      </c>
      <c r="C81" s="2" t="str">
        <f>HYPERLINK("https://scontent.xx.fbcdn.net/v/t51.12442-15/75223556_1187371661472530_4576029737010019958_n.jpg?_nc_cat=103&amp;_nc_ohc=_ZPdgt3UE8cAQnhWVaKIL6-Y7ryMnPYRf2vETZrjFh1wZg7A_NvOtyeqw&amp;_nc_ht=scontent.xx&amp;oh=b4e59b5d3776fff36319a434fd3adeb2&amp;oe=5E7BFFC9")</f>
        <v>0</v>
      </c>
      <c r="D81" s="2">
        <v>4586</v>
      </c>
      <c r="E81" s="2">
        <v>3765</v>
      </c>
      <c r="F81" s="2">
        <v>3401</v>
      </c>
      <c r="G81" s="2">
        <v>353</v>
      </c>
      <c r="H81" s="2">
        <v>367</v>
      </c>
      <c r="I81" s="2">
        <v>0</v>
      </c>
      <c r="J81" s="2" t="str">
        <f>ROUND(100 - (F81+H81)/D81*100,2)</f>
        <v>0</v>
      </c>
    </row>
    <row r="82" spans="1:10">
      <c r="A82" s="2" t="s">
        <v>33</v>
      </c>
      <c r="B82" s="2" t="s">
        <v>78</v>
      </c>
      <c r="C82" s="2" t="str">
        <f>HYPERLINK("https://scontent.xx.fbcdn.net/v/t51.12442-15/75388512_440562173296554_1702723312018118251_n.jpg?_nc_cat=108&amp;_nc_ohc=kWN0uDl6eVUAQmVm4b2CVvWKbT0Oaxt-iw8_tvtqYbMQQz9s9PAng2stQ&amp;_nc_ht=scontent.xx&amp;oh=044e5aaf65105b57fd7d6f07313dad4b&amp;oe=5E6C261E")</f>
        <v>0</v>
      </c>
      <c r="D82" s="2">
        <v>4341</v>
      </c>
      <c r="E82" s="2">
        <v>3581</v>
      </c>
      <c r="F82" s="2">
        <v>3295</v>
      </c>
      <c r="G82" s="2">
        <v>204</v>
      </c>
      <c r="H82" s="2">
        <v>363</v>
      </c>
      <c r="I82" s="2">
        <v>0</v>
      </c>
      <c r="J82" s="2" t="str">
        <f>ROUND(100 - (F82+H82)/D82*100,2)</f>
        <v>0</v>
      </c>
    </row>
    <row r="83" spans="1:10">
      <c r="A83" s="2" t="s">
        <v>33</v>
      </c>
      <c r="B83" s="2" t="s">
        <v>240</v>
      </c>
      <c r="C83" s="2" t="str">
        <f>HYPERLINK("https://scontent.xx.fbcdn.net/v/t50.12441-16/79224760_1557610934378324_4953369629227459697_n.mp4?_nc_cat=100&amp;_nc_ohc=5yGVZqy2NG0AQl22Ce7LaJvckPjoudBnOnAJz9Hk7EEMXoxF_C_eSEfLQ&amp;_nc_ht=scontent.xx&amp;oh=7067f269f2288de3c16fb18fe5cb177e&amp;oe=5E40CC10")</f>
        <v>0</v>
      </c>
      <c r="D83" s="2">
        <v>3792</v>
      </c>
      <c r="E83" s="2">
        <v>3484</v>
      </c>
      <c r="F83" s="2">
        <v>2616</v>
      </c>
      <c r="G83" s="2">
        <v>163</v>
      </c>
      <c r="H83" s="2">
        <v>271</v>
      </c>
      <c r="I83" s="2">
        <v>0</v>
      </c>
      <c r="J83" s="2" t="str">
        <f>ROUND(100 - (F83+H83)/D83*100,2)</f>
        <v>0</v>
      </c>
    </row>
    <row r="84" spans="1:10">
      <c r="A84" s="2" t="s">
        <v>33</v>
      </c>
      <c r="B84" s="2" t="s">
        <v>240</v>
      </c>
      <c r="C84" s="2" t="str">
        <f>HYPERLINK("https://scontent.xx.fbcdn.net/v/t50.12441-16/78973432_188570958939375_8729489881633604969_n.mp4?_nc_cat=105&amp;_nc_ohc=-dzgfZ2_sScAQk1cR_3p-xfeOvEzkfchJYkIodwwXTOTaRFh4JWCBdeEw&amp;_nc_ht=scontent.xx&amp;oh=1fdd2f8b8fb9821766e35eb0213b7852&amp;oe=5E74B3FA")</f>
        <v>0</v>
      </c>
      <c r="D84" s="2">
        <v>3440</v>
      </c>
      <c r="E84" s="2">
        <v>3343</v>
      </c>
      <c r="F84" s="2">
        <v>2701</v>
      </c>
      <c r="G84" s="2">
        <v>123</v>
      </c>
      <c r="H84" s="2">
        <v>205</v>
      </c>
      <c r="I84" s="2">
        <v>0</v>
      </c>
      <c r="J84" s="2" t="str">
        <f>ROUND(100 - (F84+H84)/D84*100,2)</f>
        <v>0</v>
      </c>
    </row>
    <row r="85" spans="1:10">
      <c r="A85" s="2" t="s">
        <v>33</v>
      </c>
      <c r="B85" s="2" t="s">
        <v>240</v>
      </c>
      <c r="C85" s="2" t="str">
        <f>HYPERLINK("https://scontent.xx.fbcdn.net/v/t50.12441-16/79789940_176855046703114_5276992579018863748_n.mp4?_nc_cat=105&amp;_nc_ohc=ktp6rvEsdIcAQmmDrc5NX6ICyyvbdimhr3mWJWTTY5ItKAEgoCAfWtg3Q&amp;_nc_ht=scontent.xx&amp;oh=b91882f47120c741f36e93570d076dcd&amp;oe=5E89DACA")</f>
        <v>0</v>
      </c>
      <c r="D85" s="2">
        <v>3392</v>
      </c>
      <c r="E85" s="2">
        <v>3231</v>
      </c>
      <c r="F85" s="2">
        <v>2531</v>
      </c>
      <c r="G85" s="2">
        <v>100</v>
      </c>
      <c r="H85" s="2">
        <v>359</v>
      </c>
      <c r="I85" s="2">
        <v>0</v>
      </c>
      <c r="J85" s="2" t="str">
        <f>ROUND(100 - (F85+H85)/D85*100,2)</f>
        <v>0</v>
      </c>
    </row>
    <row r="86" spans="1:10">
      <c r="A86" s="2" t="s">
        <v>34</v>
      </c>
      <c r="B86" s="2"/>
      <c r="C86" s="2"/>
      <c r="D86" s="2">
        <v>3990</v>
      </c>
      <c r="E86" s="2">
        <v>3396</v>
      </c>
      <c r="F86" s="2">
        <v>2883</v>
      </c>
      <c r="G86" s="2">
        <v>309</v>
      </c>
      <c r="H86" s="2">
        <v>298</v>
      </c>
      <c r="I86" s="2">
        <v>0</v>
      </c>
      <c r="J86" s="2" t="str">
        <f>ROUND(100 - (F86+H86)/D86*100,2)</f>
        <v>0</v>
      </c>
    </row>
    <row r="87" spans="1:10">
      <c r="A87" s="2" t="s">
        <v>34</v>
      </c>
      <c r="B87" s="2" t="s">
        <v>240</v>
      </c>
      <c r="C87" s="2" t="str">
        <f>HYPERLINK("https://scontent.xx.fbcdn.net/v/t50.12441-16/80315042_166954354542438_8814451169131912573_n.mp4?_nc_cat=100&amp;_nc_ohc=1mR9kmA976cAQlyAxejwM5BXF8hW1OH3ms8Dp-DjCEs1IoXMQzWfI8HAQ&amp;_nc_ht=scontent.xx&amp;oh=7159cbaa097d48500f0cfc53c773a5a5&amp;oe=5E7E2734")</f>
        <v>0</v>
      </c>
      <c r="D87" s="2">
        <v>6313</v>
      </c>
      <c r="E87" s="2">
        <v>5391</v>
      </c>
      <c r="F87" s="2">
        <v>3609</v>
      </c>
      <c r="G87" s="2">
        <v>70</v>
      </c>
      <c r="H87" s="2">
        <v>246</v>
      </c>
      <c r="I87" s="2">
        <v>3</v>
      </c>
      <c r="J87" s="2" t="str">
        <f>ROUND(100 - (F87+H87)/D87*100,2)</f>
        <v>0</v>
      </c>
    </row>
    <row r="88" spans="1:10">
      <c r="A88" s="2" t="s">
        <v>34</v>
      </c>
      <c r="B88" s="2" t="s">
        <v>78</v>
      </c>
      <c r="C88" s="2" t="str">
        <f>HYPERLINK("https://scontent.xx.fbcdn.net/v/t51.12442-15/77431661_140928127320817_8754476933853952236_n.jpg?_nc_cat=110&amp;_nc_ohc=-CFw2pjv7ugAQmhyY45jFp3Ugz1102Gzcb2B59gM3ZXTQ5VVbl2o_wPYw&amp;_nc_ht=scontent.xx&amp;oh=d9a029fd6ff1f1696bcefe00bf3004c3&amp;oe=5E78C616")</f>
        <v>0</v>
      </c>
      <c r="D88" s="2">
        <v>6072</v>
      </c>
      <c r="E88" s="2">
        <v>5205</v>
      </c>
      <c r="F88" s="2">
        <v>4729</v>
      </c>
      <c r="G88" s="2">
        <v>293</v>
      </c>
      <c r="H88" s="2">
        <v>197</v>
      </c>
      <c r="I88" s="2">
        <v>4</v>
      </c>
      <c r="J88" s="2" t="str">
        <f>ROUND(100 - (F88+H88)/D88*100,2)</f>
        <v>0</v>
      </c>
    </row>
    <row r="89" spans="1:10">
      <c r="A89" s="2" t="s">
        <v>34</v>
      </c>
      <c r="B89" s="2" t="s">
        <v>78</v>
      </c>
      <c r="C89" s="2" t="str">
        <f>HYPERLINK("https://scontent.xx.fbcdn.net/v/t51.12442-15/76857631_445619492786856_2334268364371492901_n.jpg?_nc_cat=103&amp;_nc_ohc=13dkVU7TON8AQk68r0NaQTZfyvXTEjkeFv5y0G1R-0IDIeFnm9zDy-5XA&amp;_nc_ht=scontent.xx&amp;oh=6e6abe63d3bc62fd74b67b0756c26eaa&amp;oe=5E701E7B")</f>
        <v>0</v>
      </c>
      <c r="D89" s="2">
        <v>6293</v>
      </c>
      <c r="E89" s="2">
        <v>5128</v>
      </c>
      <c r="F89" s="2">
        <v>4692</v>
      </c>
      <c r="G89" s="2">
        <v>345</v>
      </c>
      <c r="H89" s="2">
        <v>422</v>
      </c>
      <c r="I89" s="2">
        <v>11</v>
      </c>
      <c r="J89" s="2" t="str">
        <f>ROUND(100 - (F89+H89)/D89*100,2)</f>
        <v>0</v>
      </c>
    </row>
    <row r="90" spans="1:10">
      <c r="A90" s="2" t="s">
        <v>34</v>
      </c>
      <c r="B90" s="2" t="s">
        <v>78</v>
      </c>
      <c r="C90" s="2" t="str">
        <f>HYPERLINK("https://scontent.xx.fbcdn.net/v/t51.12442-15/75148255_226684811655065_2730685252740574517_n.jpg?_nc_cat=105&amp;_nc_ohc=3ObHyn3tvZYAQmvZy4-CUUoFtEYtgzLkSl2leTBQZPkdqqoqqTmY7fIKw&amp;_nc_ht=scontent.xx&amp;oh=df0ee33ee7bcff543e8b76fe7951c114&amp;oe=5E6D4830")</f>
        <v>0</v>
      </c>
      <c r="D90" s="2">
        <v>6130</v>
      </c>
      <c r="E90" s="2">
        <v>5109</v>
      </c>
      <c r="F90" s="2">
        <v>4844</v>
      </c>
      <c r="G90" s="2">
        <v>382</v>
      </c>
      <c r="H90" s="2">
        <v>254</v>
      </c>
      <c r="I90" s="2">
        <v>2</v>
      </c>
      <c r="J90" s="2" t="str">
        <f>ROUND(100 - (F90+H90)/D90*100,2)</f>
        <v>0</v>
      </c>
    </row>
    <row r="91" spans="1:10">
      <c r="A91" s="2" t="s">
        <v>34</v>
      </c>
      <c r="B91" s="2" t="s">
        <v>78</v>
      </c>
      <c r="C91" s="2" t="str">
        <f>HYPERLINK("https://scontent.xx.fbcdn.net/v/t51.12442-15/73187703_2524233071235919_6457406207203637468_n.jpg?_nc_cat=102&amp;_nc_ohc=iOpgrZrFPR4AQksy4tDzySWP6CZuuM0nZMbCUcdzwyFDTscwu0XdJ4RLw&amp;_nc_ht=scontent.xx&amp;oh=4ccaa7daa541c2d4568e574db61307bd&amp;oe=5E83F06C")</f>
        <v>0</v>
      </c>
      <c r="D91" s="2">
        <v>6046</v>
      </c>
      <c r="E91" s="2">
        <v>4975</v>
      </c>
      <c r="F91" s="2">
        <v>4408</v>
      </c>
      <c r="G91" s="2">
        <v>310</v>
      </c>
      <c r="H91" s="2">
        <v>532</v>
      </c>
      <c r="I91" s="2">
        <v>0</v>
      </c>
      <c r="J91" s="2" t="str">
        <f>ROUND(100 - (F91+H91)/D91*100,2)</f>
        <v>0</v>
      </c>
    </row>
    <row r="92" spans="1:10">
      <c r="A92" s="2" t="s">
        <v>35</v>
      </c>
      <c r="B92" s="2" t="s">
        <v>78</v>
      </c>
      <c r="C92" s="2" t="str">
        <f>HYPERLINK("https://scontent.xx.fbcdn.net/v/t51.12442-15/71037844_1643921169076927_5723140510204017756_n.jpg?_nc_cat=103&amp;_nc_ohc=90eEml98OlIAQmgqzO2Y3rWGadPgIFgyrgTMu-QmBy807u9e5OBCkZH2Q&amp;_nc_ht=scontent.xx&amp;oh=0b79f717ae8b1352b937a783362b7561&amp;oe=5E8804D2")</f>
        <v>0</v>
      </c>
      <c r="D92" s="2">
        <v>4748</v>
      </c>
      <c r="E92" s="2">
        <v>3958</v>
      </c>
      <c r="F92" s="2">
        <v>3398</v>
      </c>
      <c r="G92" s="2">
        <v>160</v>
      </c>
      <c r="H92" s="2">
        <v>189</v>
      </c>
      <c r="I92" s="2">
        <v>14</v>
      </c>
      <c r="J92" s="2" t="str">
        <f>ROUND(100 - (F92+H92)/D92*100,2)</f>
        <v>0</v>
      </c>
    </row>
    <row r="93" spans="1:10">
      <c r="A93" s="2" t="s">
        <v>35</v>
      </c>
      <c r="B93" s="2" t="s">
        <v>240</v>
      </c>
      <c r="C93" s="2" t="str">
        <f>HYPERLINK("https://scontent.xx.fbcdn.net/v/t50.12441-16/80569821_1309705852555390_5312743702933499178_n.mp4?_nc_cat=110&amp;_nc_ohc=GUnvYJVkz_EAQnmjJN7pWpWEZt5Gy9akbmw3fyfendfZbkUdp41VD39sQ&amp;_nc_ht=scontent.xx&amp;oh=c481b509590e88ba2e146e585dc40dd2&amp;oe=5E845263")</f>
        <v>0</v>
      </c>
      <c r="D93" s="2">
        <v>4741</v>
      </c>
      <c r="E93" s="2">
        <v>3880</v>
      </c>
      <c r="F93" s="2">
        <v>1841</v>
      </c>
      <c r="G93" s="2">
        <v>418</v>
      </c>
      <c r="H93" s="2">
        <v>191</v>
      </c>
      <c r="I93" s="2">
        <v>0</v>
      </c>
      <c r="J93" s="2" t="str">
        <f>ROUND(100 - (F93+H93)/D93*100,2)</f>
        <v>0</v>
      </c>
    </row>
    <row r="94" spans="1:10">
      <c r="A94" s="2" t="s">
        <v>35</v>
      </c>
      <c r="B94" s="2" t="s">
        <v>78</v>
      </c>
      <c r="C94" s="2" t="str">
        <f>HYPERLINK("https://scontent.xx.fbcdn.net/v/t51.12442-15/76980969_626130528131402_2811311388589733769_n.jpg?_nc_cat=100&amp;_nc_ohc=coN1aL95SXkAQk8qNvE4-HT3ve-3adRGcnG4q79V3RtDNwb-h5kkcgWBg&amp;_nc_ht=scontent.xx&amp;oh=30e70c1a58b77966add2c5e47e297a68&amp;oe=5E7F90AA")</f>
        <v>0</v>
      </c>
      <c r="D94" s="2">
        <v>4079</v>
      </c>
      <c r="E94" s="2">
        <v>3633</v>
      </c>
      <c r="F94" s="2">
        <v>2976</v>
      </c>
      <c r="G94" s="2">
        <v>183</v>
      </c>
      <c r="H94" s="2">
        <v>369</v>
      </c>
      <c r="I94" s="2">
        <v>4</v>
      </c>
      <c r="J94" s="2" t="str">
        <f>ROUND(100 - (F94+H94)/D94*100,2)</f>
        <v>0</v>
      </c>
    </row>
    <row r="95" spans="1:10">
      <c r="A95" s="2" t="s">
        <v>36</v>
      </c>
      <c r="B95" s="2"/>
      <c r="C95" s="2"/>
      <c r="D95" s="2">
        <v>5989</v>
      </c>
      <c r="E95" s="2">
        <v>5007</v>
      </c>
      <c r="F95" s="2">
        <v>4282</v>
      </c>
      <c r="G95" s="2">
        <v>177</v>
      </c>
      <c r="H95" s="2">
        <v>279</v>
      </c>
      <c r="I95" s="2">
        <v>3</v>
      </c>
      <c r="J95" s="2" t="str">
        <f>ROUND(100 - (F95+H95)/D95*100,2)</f>
        <v>0</v>
      </c>
    </row>
    <row r="96" spans="1:10">
      <c r="A96" s="2" t="s">
        <v>36</v>
      </c>
      <c r="B96" s="2"/>
      <c r="C96" s="2"/>
      <c r="D96" s="2">
        <v>5495</v>
      </c>
      <c r="E96" s="2">
        <v>4765</v>
      </c>
      <c r="F96" s="2">
        <v>3613</v>
      </c>
      <c r="G96" s="2">
        <v>411</v>
      </c>
      <c r="H96" s="2">
        <v>282</v>
      </c>
      <c r="I96" s="2">
        <v>1</v>
      </c>
      <c r="J96" s="2" t="str">
        <f>ROUND(100 - (F96+H96)/D96*100,2)</f>
        <v>0</v>
      </c>
    </row>
    <row r="97" spans="1:10">
      <c r="A97" s="2" t="s">
        <v>36</v>
      </c>
      <c r="B97" s="2"/>
      <c r="C97" s="2"/>
      <c r="D97" s="2">
        <v>5081</v>
      </c>
      <c r="E97" s="2">
        <v>4511</v>
      </c>
      <c r="F97" s="2">
        <v>3862</v>
      </c>
      <c r="G97" s="2">
        <v>215</v>
      </c>
      <c r="H97" s="2">
        <v>330</v>
      </c>
      <c r="I97" s="2">
        <v>0</v>
      </c>
      <c r="J97" s="2" t="str">
        <f>ROUND(100 - (F97+H97)/D97*100,2)</f>
        <v>0</v>
      </c>
    </row>
    <row r="98" spans="1:10">
      <c r="A98" s="2" t="s">
        <v>36</v>
      </c>
      <c r="B98" s="2"/>
      <c r="C98" s="2"/>
      <c r="D98" s="2">
        <v>4919</v>
      </c>
      <c r="E98" s="2">
        <v>4080</v>
      </c>
      <c r="F98" s="2">
        <v>3727</v>
      </c>
      <c r="G98" s="2">
        <v>350</v>
      </c>
      <c r="H98" s="2">
        <v>198</v>
      </c>
      <c r="I98" s="2">
        <v>0</v>
      </c>
      <c r="J98" s="2" t="str">
        <f>ROUND(100 - (F98+H98)/D98*100,2)</f>
        <v>0</v>
      </c>
    </row>
    <row r="99" spans="1:10">
      <c r="A99" s="2" t="s">
        <v>36</v>
      </c>
      <c r="B99" s="2"/>
      <c r="C99" s="2"/>
      <c r="D99" s="2">
        <v>4823</v>
      </c>
      <c r="E99" s="2">
        <v>4323</v>
      </c>
      <c r="F99" s="2">
        <v>3562</v>
      </c>
      <c r="G99" s="2">
        <v>165</v>
      </c>
      <c r="H99" s="2">
        <v>244</v>
      </c>
      <c r="I99" s="2">
        <v>0</v>
      </c>
      <c r="J99" s="2" t="str">
        <f>ROUND(100 - (F99+H99)/D99*100,2)</f>
        <v>0</v>
      </c>
    </row>
    <row r="100" spans="1:10">
      <c r="A100" s="2" t="s">
        <v>36</v>
      </c>
      <c r="B100" s="2"/>
      <c r="C100" s="2"/>
      <c r="D100" s="2">
        <v>4874</v>
      </c>
      <c r="E100" s="2">
        <v>4211</v>
      </c>
      <c r="F100" s="2">
        <v>3839</v>
      </c>
      <c r="G100" s="2">
        <v>183</v>
      </c>
      <c r="H100" s="2">
        <v>159</v>
      </c>
      <c r="I100" s="2">
        <v>3</v>
      </c>
      <c r="J100" s="2" t="str">
        <f>ROUND(100 - (F100+H100)/D100*100,2)</f>
        <v>0</v>
      </c>
    </row>
    <row r="101" spans="1:10">
      <c r="A101" s="2" t="s">
        <v>36</v>
      </c>
      <c r="B101" s="2"/>
      <c r="C101" s="2"/>
      <c r="D101" s="2">
        <v>4717</v>
      </c>
      <c r="E101" s="2">
        <v>3995</v>
      </c>
      <c r="F101" s="2">
        <v>3321</v>
      </c>
      <c r="G101" s="2">
        <v>337</v>
      </c>
      <c r="H101" s="2">
        <v>289</v>
      </c>
      <c r="I101" s="2">
        <v>0</v>
      </c>
      <c r="J101" s="2" t="str">
        <f>ROUND(100 - (F101+H101)/D101*100,2)</f>
        <v>0</v>
      </c>
    </row>
    <row r="102" spans="1:10">
      <c r="A102" s="2" t="s">
        <v>37</v>
      </c>
      <c r="B102" s="2" t="s">
        <v>240</v>
      </c>
      <c r="C102" s="2" t="str">
        <f>HYPERLINK("https://scontent.xx.fbcdn.net/v/t50.12441-16/80256871_232517661069829_5940186494451006638_n.mp4?_nc_cat=101&amp;_nc_ohc=IP0ng8Lnu7IAQnrMjO_E-9YJldxtR7vufJgnZ6F2jGeKii6HZc74esF7A&amp;_nc_ht=scontent.xx&amp;oh=f1e20cb0a2f9f6c4f2286ea966951654&amp;oe=5E6CB485")</f>
        <v>0</v>
      </c>
      <c r="D102" s="2">
        <v>16</v>
      </c>
      <c r="E102" s="2">
        <v>16</v>
      </c>
      <c r="F102" s="2">
        <v>0</v>
      </c>
      <c r="G102" s="2">
        <v>0</v>
      </c>
      <c r="H102" s="2">
        <v>0</v>
      </c>
      <c r="I102" s="2">
        <v>0</v>
      </c>
      <c r="J102" s="2" t="str">
        <f>ROUND(100 - (F102+H102)/D102*100,2)</f>
        <v>0</v>
      </c>
    </row>
    <row r="103" spans="1:10">
      <c r="A103" s="2" t="s">
        <v>37</v>
      </c>
      <c r="B103" s="2" t="s">
        <v>240</v>
      </c>
      <c r="C103" s="2" t="str">
        <f>HYPERLINK("https://scontent.xx.fbcdn.net/v/t50.12441-16/80214992_450645552529474_4930577504155933214_n.mp4?_nc_cat=110&amp;_nc_ohc=BrhfWvbg7fwAQl2zCRnvLHBPN0ud9zTxQ9G-BcUQPJjFR8oQ6Z7Y5L7tw&amp;_nc_ht=scontent.xx&amp;oh=cec90340d602491cd3a1243450610601&amp;oe=5E7F4455")</f>
        <v>0</v>
      </c>
      <c r="D103" s="2">
        <v>10</v>
      </c>
      <c r="E103" s="2">
        <v>10</v>
      </c>
      <c r="F103" s="2">
        <v>0</v>
      </c>
      <c r="G103" s="2">
        <v>0</v>
      </c>
      <c r="H103" s="2">
        <v>0</v>
      </c>
      <c r="I103" s="2">
        <v>0</v>
      </c>
      <c r="J103" s="2" t="str">
        <f>ROUND(100 - (F103+H103)/D103*100,2)</f>
        <v>0</v>
      </c>
    </row>
    <row r="104" spans="1:10">
      <c r="A104" s="2" t="s">
        <v>37</v>
      </c>
      <c r="B104" s="2" t="s">
        <v>240</v>
      </c>
      <c r="C104" s="2" t="str">
        <f>HYPERLINK("https://scontent.xx.fbcdn.net/v/t50.12441-16/79828416_546299032878408_832394144421685713_n.mp4?_nc_cat=104&amp;_nc_ohc=KRCJVpU-Xu4AQlZ7go5IkcULgCimzPx0U3tbReMtTCnRWHJO9rOU9Uigw&amp;_nc_ht=scontent.xx&amp;oh=2d50a0ccb7d1c799dbf4dbf90241b4ec&amp;oe=5E854913")</f>
        <v>0</v>
      </c>
      <c r="D104" s="2">
        <v>9</v>
      </c>
      <c r="E104" s="2">
        <v>9</v>
      </c>
      <c r="F104" s="2">
        <v>0</v>
      </c>
      <c r="G104" s="2">
        <v>0</v>
      </c>
      <c r="H104" s="2">
        <v>0</v>
      </c>
      <c r="I104" s="2">
        <v>0</v>
      </c>
      <c r="J104" s="2" t="str">
        <f>ROUND(100 - (F104+H104)/D104*100,2)</f>
        <v>0</v>
      </c>
    </row>
    <row r="105" spans="1:10">
      <c r="A105" s="2" t="s">
        <v>37</v>
      </c>
      <c r="B105" s="2" t="s">
        <v>240</v>
      </c>
      <c r="C105" s="2" t="str">
        <f>HYPERLINK("https://scontent.xx.fbcdn.net/v/t50.12441-16/80054985_167283034519476_6001925891370367995_n.mp4?_nc_cat=107&amp;_nc_ohc=MtinidzFwOEAQn9I0YbhJomEVeRF0iyz2sLZJ7a2QVCxKfFl8xzwxeQKg&amp;_nc_ht=scontent.xx&amp;oh=8ff7481d4f89dd2774b253a5716837b2&amp;oe=5E77E428")</f>
        <v>0</v>
      </c>
      <c r="D105" s="2">
        <v>4444</v>
      </c>
      <c r="E105" s="2">
        <v>3831</v>
      </c>
      <c r="F105" s="2">
        <v>2941</v>
      </c>
      <c r="G105" s="2">
        <v>51</v>
      </c>
      <c r="H105" s="2">
        <v>411</v>
      </c>
      <c r="I105" s="2">
        <v>0</v>
      </c>
      <c r="J105" s="2" t="str">
        <f>ROUND(100 - (F105+H105)/D105*100,2)</f>
        <v>0</v>
      </c>
    </row>
    <row r="106" spans="1:10">
      <c r="A106" s="2" t="s">
        <v>37</v>
      </c>
      <c r="B106" s="2" t="s">
        <v>78</v>
      </c>
      <c r="C106" s="2" t="str">
        <f>HYPERLINK("https://scontent.xx.fbcdn.net/v/t51.12442-15/78738328_1006266809742752_5702986083129220691_n.jpg?_nc_cat=102&amp;_nc_ohc=7yi9Nq23kUwAQmOZFD0Zv1p0TLmv49VqqcIaLY8p1y9jhWz7pxiA-fRmQ&amp;_nc_ht=scontent.xx&amp;oh=c5775ab7b7d1eea2b0a1f16f3ccfa1f2&amp;oe=5E788398")</f>
        <v>0</v>
      </c>
      <c r="D106" s="2">
        <v>4150</v>
      </c>
      <c r="E106" s="2">
        <v>3548</v>
      </c>
      <c r="F106" s="2">
        <v>2844</v>
      </c>
      <c r="G106" s="2">
        <v>326</v>
      </c>
      <c r="H106" s="2">
        <v>521</v>
      </c>
      <c r="I106" s="2">
        <v>4</v>
      </c>
      <c r="J106" s="2" t="str">
        <f>ROUND(100 - (F106+H106)/D106*100,2)</f>
        <v>0</v>
      </c>
    </row>
    <row r="107" spans="1:10">
      <c r="A107" s="2" t="s">
        <v>37</v>
      </c>
      <c r="B107" s="2" t="s">
        <v>78</v>
      </c>
      <c r="C107" s="2" t="str">
        <f>HYPERLINK("https://scontent.xx.fbcdn.net/v/t51.12442-15/77309732_791698004638785_1211605046608353466_n.jpg?_nc_cat=100&amp;_nc_ohc=G9y9gT0x8gsAQkzuO64exPmyXZa3XbYiZdYQEJMG-0RJTEThthefUdz8g&amp;_nc_ht=scontent.xx&amp;oh=d680688db82b9637afc1f890aa54a89d&amp;oe=5E78B795")</f>
        <v>0</v>
      </c>
      <c r="D107" s="2">
        <v>4585</v>
      </c>
      <c r="E107" s="2">
        <v>3977</v>
      </c>
      <c r="F107" s="2">
        <v>2891</v>
      </c>
      <c r="G107" s="2">
        <v>102</v>
      </c>
      <c r="H107" s="2">
        <v>533</v>
      </c>
      <c r="I107" s="2">
        <v>0</v>
      </c>
      <c r="J107" s="2" t="str">
        <f>ROUND(100 - (F107+H107)/D107*100,2)</f>
        <v>0</v>
      </c>
    </row>
    <row r="108" spans="1:10">
      <c r="A108" s="2" t="s">
        <v>39</v>
      </c>
      <c r="B108" s="2" t="s">
        <v>240</v>
      </c>
      <c r="C108" s="2" t="str">
        <f>HYPERLINK("https://scontent.xx.fbcdn.net/v/t50.12441-16/80529538_1567908270029318_2596655161327463427_n.mp4?_nc_cat=105&amp;_nc_ohc=TbFwPvE75sQAQn7PmQUvZFCrmfw4U-UkjLMOi5AK4L5KqrsBvc73BEi0w&amp;_nc_ht=scontent.xx&amp;oh=f435b29af3c1cd0c03b3641bbd361f6b&amp;oe=5E770D4E")</f>
        <v>0</v>
      </c>
      <c r="D108" s="2">
        <v>4461</v>
      </c>
      <c r="E108" s="2">
        <v>3646</v>
      </c>
      <c r="F108" s="2">
        <v>2660</v>
      </c>
      <c r="G108" s="2">
        <v>58</v>
      </c>
      <c r="H108" s="2">
        <v>509</v>
      </c>
      <c r="I108" s="2">
        <v>0</v>
      </c>
      <c r="J108" s="2" t="str">
        <f>ROUND(100 - (F108+H108)/D108*100,2)</f>
        <v>0</v>
      </c>
    </row>
    <row r="109" spans="1:10">
      <c r="A109" s="2" t="s">
        <v>39</v>
      </c>
      <c r="B109" s="2" t="s">
        <v>240</v>
      </c>
      <c r="C109" s="2" t="str">
        <f>HYPERLINK("https://scontent.xx.fbcdn.net/v/t50.12441-16/80170954_436233780386385_2622141729215302203_n.mp4?_nc_cat=101&amp;_nc_ohc=5oiBGwNJyfMAQmk4D5SptUXelT32mfrw3b__wE7fH4uLLGyYVkcuTXcbQ&amp;_nc_ht=scontent.xx&amp;oh=3691b8d4a974bcc6c94d6b98100fd081&amp;oe=5EB17145")</f>
        <v>0</v>
      </c>
      <c r="D109" s="2">
        <v>4548</v>
      </c>
      <c r="E109" s="2">
        <v>3425</v>
      </c>
      <c r="F109" s="2">
        <v>2919</v>
      </c>
      <c r="G109" s="2">
        <v>283</v>
      </c>
      <c r="H109" s="2">
        <v>440</v>
      </c>
      <c r="I109" s="2">
        <v>0</v>
      </c>
      <c r="J109" s="2" t="str">
        <f>ROUND(100 - (F109+H109)/D109*100,2)</f>
        <v>0</v>
      </c>
    </row>
    <row r="110" spans="1:10">
      <c r="A110" s="2" t="s">
        <v>39</v>
      </c>
      <c r="B110" s="2" t="s">
        <v>78</v>
      </c>
      <c r="C110" s="2" t="str">
        <f>HYPERLINK("https://scontent.xx.fbcdn.net/v/t51.12442-15/75243086_2576555895905586_1704518750486394917_n.jpg?_nc_cat=109&amp;_nc_ohc=NaOo0D8sAD0AQlHFonBjhjyiynDwLuP5bjoDRAVqtKrwY42GE8QEWR9Ww&amp;_nc_ht=scontent.xx&amp;oh=124da5c86055bf00bfc5e0c878c7216a&amp;oe=5E7F1739")</f>
        <v>0</v>
      </c>
      <c r="D110" s="2">
        <v>4646</v>
      </c>
      <c r="E110" s="2">
        <v>3697</v>
      </c>
      <c r="F110" s="2">
        <v>2768</v>
      </c>
      <c r="G110" s="2">
        <v>308</v>
      </c>
      <c r="H110" s="2">
        <v>511</v>
      </c>
      <c r="I110" s="2">
        <v>24</v>
      </c>
      <c r="J110" s="2" t="str">
        <f>ROUND(100 - (F110+H110)/D110*100,2)</f>
        <v>0</v>
      </c>
    </row>
    <row r="111" spans="1:10">
      <c r="A111" s="2" t="s">
        <v>40</v>
      </c>
      <c r="B111" s="2" t="s">
        <v>78</v>
      </c>
      <c r="C111" s="2" t="str">
        <f>HYPERLINK("https://scontent.xx.fbcdn.net/v/t51.12442-15/77136428_203026100720734_1379605243038132560_n.jpg?_nc_cat=100&amp;_nc_ohc=1k1BA20x_XMAQl10s4oaGMZ8pk_v11zwMAWjkOZiI3SaYrzj4aUJsDV1g&amp;_nc_ht=scontent.xx&amp;oh=04b7283b887a64d7ebbc62e3ca2bcced&amp;oe=5E7F6FFF")</f>
        <v>0</v>
      </c>
      <c r="D111" s="2">
        <v>4425</v>
      </c>
      <c r="E111" s="2">
        <v>3810</v>
      </c>
      <c r="F111" s="2">
        <v>3305</v>
      </c>
      <c r="G111" s="2">
        <v>45</v>
      </c>
      <c r="H111" s="2">
        <v>299</v>
      </c>
      <c r="I111" s="2">
        <v>8</v>
      </c>
      <c r="J111" s="2" t="str">
        <f>ROUND(100 - (F111+H111)/D111*100,2)</f>
        <v>0</v>
      </c>
    </row>
    <row r="112" spans="1:10">
      <c r="A112" s="2" t="s">
        <v>40</v>
      </c>
      <c r="B112" s="2" t="s">
        <v>78</v>
      </c>
      <c r="C112" s="2" t="str">
        <f>HYPERLINK("https://scontent.xx.fbcdn.net/v/t51.12442-15/75498655_507021556688586_5941954192239855636_n.jpg?_nc_cat=108&amp;_nc_ohc=B3FIa5DsE7UAQn44oAuvmyaEGnlfMKCmg8rgKG35AEQ97RqNursDjVIjA&amp;_nc_ht=scontent.xx&amp;oh=c755167e9cc5a6f963d7fb4c17764ce4&amp;oe=5E8816CE")</f>
        <v>0</v>
      </c>
      <c r="D112" s="2">
        <v>4358</v>
      </c>
      <c r="E112" s="2">
        <v>3695</v>
      </c>
      <c r="F112" s="2">
        <v>2935</v>
      </c>
      <c r="G112" s="2">
        <v>186</v>
      </c>
      <c r="H112" s="2">
        <v>366</v>
      </c>
      <c r="I112" s="2">
        <v>5</v>
      </c>
      <c r="J112" s="2" t="str">
        <f>ROUND(100 - (F112+H112)/D112*100,2)</f>
        <v>0</v>
      </c>
    </row>
    <row r="113" spans="1:10">
      <c r="A113" s="2" t="s">
        <v>42</v>
      </c>
      <c r="B113" s="2" t="s">
        <v>78</v>
      </c>
      <c r="C113" s="2" t="str">
        <f>HYPERLINK("https://scontent.xx.fbcdn.net/v/t51.12442-15/76910257_106977184028734_937458316466036447_n.jpg?_nc_cat=105&amp;_nc_ohc=SgOiz_i9G8YAQnzTzH50wIaPitl3JCw1Tq6OXOg3KeLDyQyU7ag8rsxmA&amp;_nc_ht=scontent.xx&amp;oh=6ad3743b7940d729fdd5c96cf26b776e&amp;oe=5E6ABDDE")</f>
        <v>0</v>
      </c>
      <c r="D113" s="2">
        <v>5115</v>
      </c>
      <c r="E113" s="2">
        <v>4215</v>
      </c>
      <c r="F113" s="2">
        <v>3840</v>
      </c>
      <c r="G113" s="2">
        <v>332</v>
      </c>
      <c r="H113" s="2">
        <v>283</v>
      </c>
      <c r="I113" s="2">
        <v>16</v>
      </c>
      <c r="J113" s="2" t="str">
        <f>ROUND(100 - (F113+H113)/D113*100,2)</f>
        <v>0</v>
      </c>
    </row>
    <row r="114" spans="1:10">
      <c r="A114" s="2" t="s">
        <v>42</v>
      </c>
      <c r="B114" s="2" t="s">
        <v>78</v>
      </c>
      <c r="C114" s="2" t="str">
        <f>HYPERLINK("https://scontent.xx.fbcdn.net/v/t51.12442-15/76913121_452280062330558_2713907395877092542_n.jpg?_nc_cat=107&amp;_nc_ohc=nzz8vUkF-28AQkrN2tBRWK5ui21UfRr2uNQLnRLfmCeNWe_I0rpXvUmCw&amp;_nc_ht=scontent.xx&amp;oh=7c0b99dd085775bc7eec62d39db621b1&amp;oe=5E6B258A")</f>
        <v>0</v>
      </c>
      <c r="D114" s="2">
        <v>5107</v>
      </c>
      <c r="E114" s="2">
        <v>4137</v>
      </c>
      <c r="F114" s="2">
        <v>3392</v>
      </c>
      <c r="G114" s="2">
        <v>480</v>
      </c>
      <c r="H114" s="2">
        <v>481</v>
      </c>
      <c r="I114" s="2">
        <v>2</v>
      </c>
      <c r="J114" s="2" t="str">
        <f>ROUND(100 - (F114+H114)/D114*100,2)</f>
        <v>0</v>
      </c>
    </row>
    <row r="115" spans="1:10">
      <c r="A115" s="2" t="s">
        <v>43</v>
      </c>
      <c r="B115" s="2"/>
      <c r="C115" s="2"/>
      <c r="D115" s="2">
        <v>5227</v>
      </c>
      <c r="E115" s="2">
        <v>4405</v>
      </c>
      <c r="F115" s="2">
        <v>3693</v>
      </c>
      <c r="G115" s="2">
        <v>69</v>
      </c>
      <c r="H115" s="2">
        <v>395</v>
      </c>
      <c r="I115" s="2">
        <v>3</v>
      </c>
      <c r="J115" s="2" t="str">
        <f>ROUND(100 - (F115+H115)/D115*100,2)</f>
        <v>0</v>
      </c>
    </row>
    <row r="116" spans="1:10">
      <c r="A116" s="2" t="s">
        <v>44</v>
      </c>
      <c r="B116" s="2" t="s">
        <v>78</v>
      </c>
      <c r="C116" s="2" t="str">
        <f>HYPERLINK("https://scontent.xx.fbcdn.net/v/t51.12442-15/76800218_3025163517511359_6662607692767517945_n.jpg?_nc_cat=109&amp;_nc_ohc=uUGkuitHbhcAQlAYbsQObSp-Illfatpxbp6BMORlaAcSsmp5aQ573t5Ew&amp;_nc_ht=scontent.xx&amp;oh=780ac9342bf5013c06cecb07545a6552&amp;oe=5E7EB559")</f>
        <v>0</v>
      </c>
      <c r="D116" s="2">
        <v>7114</v>
      </c>
      <c r="E116" s="2">
        <v>5669</v>
      </c>
      <c r="F116" s="2">
        <v>5311</v>
      </c>
      <c r="G116" s="2">
        <v>72</v>
      </c>
      <c r="H116" s="2">
        <v>397</v>
      </c>
      <c r="I116" s="2">
        <v>1</v>
      </c>
      <c r="J116" s="2" t="str">
        <f>ROUND(100 - (F116+H116)/D116*100,2)</f>
        <v>0</v>
      </c>
    </row>
    <row r="117" spans="1:10">
      <c r="A117" s="2" t="s">
        <v>44</v>
      </c>
      <c r="B117" s="2" t="s">
        <v>78</v>
      </c>
      <c r="C117" s="2" t="str">
        <f>HYPERLINK("https://scontent.xx.fbcdn.net/v/t51.12442-15/74602324_1280590258793328_1371842294602893248_n.jpg?_nc_cat=101&amp;_nc_ohc=5DHRx8gvG-UAQnTPF3FX95TuN9cmSXTtyQ4qjWRV4F7qofwhMsgb_TEiQ&amp;_nc_ht=scontent.xx&amp;oh=45d0e77e840b02d119b61b5248c8c0f9&amp;oe=5E70EB67")</f>
        <v>0</v>
      </c>
      <c r="D117" s="2">
        <v>7390</v>
      </c>
      <c r="E117" s="2">
        <v>5419</v>
      </c>
      <c r="F117" s="2">
        <v>6163</v>
      </c>
      <c r="G117" s="2">
        <v>625</v>
      </c>
      <c r="H117" s="2">
        <v>117</v>
      </c>
      <c r="I117" s="2">
        <v>0</v>
      </c>
      <c r="J117" s="2" t="str">
        <f>ROUND(100 - (F117+H117)/D117*100,2)</f>
        <v>0</v>
      </c>
    </row>
    <row r="118" spans="1:10">
      <c r="A118" s="2" t="s">
        <v>44</v>
      </c>
      <c r="B118" s="2" t="s">
        <v>78</v>
      </c>
      <c r="C118" s="2" t="str">
        <f>HYPERLINK("https://scontent.xx.fbcdn.net/v/t51.12442-15/78999270_2479102185678932_3351539755447271487_n.jpg?_nc_cat=107&amp;_nc_ohc=9yLKNbIFd7kAQkhRWEPe-SzHI0Z-1rBrX0WU0jTngdGnmQUgNzeGq4ULw&amp;_nc_ht=scontent.xx&amp;oh=3e2321714f5fce4869292e9575ba9345&amp;oe=5E6A71B8")</f>
        <v>0</v>
      </c>
      <c r="D118" s="2">
        <v>7298</v>
      </c>
      <c r="E118" s="2">
        <v>5301</v>
      </c>
      <c r="F118" s="2">
        <v>5663</v>
      </c>
      <c r="G118" s="2">
        <v>1130</v>
      </c>
      <c r="H118" s="2">
        <v>106</v>
      </c>
      <c r="I118" s="2">
        <v>0</v>
      </c>
      <c r="J118" s="2" t="str">
        <f>ROUND(100 - (F118+H118)/D118*100,2)</f>
        <v>0</v>
      </c>
    </row>
    <row r="119" spans="1:10">
      <c r="A119" s="2" t="s">
        <v>44</v>
      </c>
      <c r="B119" s="2" t="s">
        <v>78</v>
      </c>
      <c r="C119" s="2" t="str">
        <f>HYPERLINK("https://scontent.xx.fbcdn.net/v/t51.12442-15/79186342_110523480445753_1601348531624337192_n.jpg?_nc_cat=111&amp;_nc_ohc=3-6F_r2bJ3oAQm3s8p_0u1UGtoaRyrMdKlXDn3x7n1ljdI7ezInQvechg&amp;_nc_ht=scontent.xx&amp;oh=9693c92bec3043978e19ddd4695a2982&amp;oe=5E6A4FA8")</f>
        <v>0</v>
      </c>
      <c r="D119" s="2">
        <v>6465</v>
      </c>
      <c r="E119" s="2">
        <v>5212</v>
      </c>
      <c r="F119" s="2">
        <v>5233</v>
      </c>
      <c r="G119" s="2">
        <v>627</v>
      </c>
      <c r="H119" s="2">
        <v>103</v>
      </c>
      <c r="I119" s="2">
        <v>10</v>
      </c>
      <c r="J119" s="2" t="str">
        <f>ROUND(100 - (F119+H119)/D119*100,2)</f>
        <v>0</v>
      </c>
    </row>
    <row r="120" spans="1:10">
      <c r="A120" s="2" t="s">
        <v>44</v>
      </c>
      <c r="B120" s="2" t="s">
        <v>78</v>
      </c>
      <c r="C120" s="2" t="str">
        <f>HYPERLINK("https://scontent.xx.fbcdn.net/v/t51.12442-15/79224397_169357271123157_2656555607434096449_n.jpg?_nc_cat=104&amp;_nc_ohc=_bnEPpwaIYMAQmQx2pDmNvAWDNCex79ifOSVnoic8Z6CMFxPV9XEXzfew&amp;_nc_ht=scontent.xx&amp;oh=4d5e26f9d9309e595b1ee81da747af08&amp;oe=5E75CACD")</f>
        <v>0</v>
      </c>
      <c r="D120" s="2">
        <v>6761</v>
      </c>
      <c r="E120" s="2">
        <v>5151</v>
      </c>
      <c r="F120" s="2">
        <v>5070</v>
      </c>
      <c r="G120" s="2">
        <v>395</v>
      </c>
      <c r="H120" s="2">
        <v>579</v>
      </c>
      <c r="I120" s="2">
        <v>0</v>
      </c>
      <c r="J120" s="2" t="str">
        <f>ROUND(100 - (F120+H120)/D120*100,2)</f>
        <v>0</v>
      </c>
    </row>
    <row r="121" spans="1:10">
      <c r="A121" s="2" t="s">
        <v>44</v>
      </c>
      <c r="B121" s="2" t="s">
        <v>78</v>
      </c>
      <c r="C121" s="2" t="str">
        <f>HYPERLINK("https://scontent.xx.fbcdn.net/v/t51.12442-15/78783379_441549873179557_3153229102308423066_n.jpg?_nc_cat=103&amp;_nc_ohc=z3bAUbJdhp8AQkuFYVLMjYD91SczzcIdieonzYPex3T-3-UqG4zceaajA&amp;_nc_ht=scontent.xx&amp;oh=1e3087e064b0c125833b26abc5531317&amp;oe=5E76A3CA")</f>
        <v>0</v>
      </c>
      <c r="D121" s="2">
        <v>4992</v>
      </c>
      <c r="E121" s="2">
        <v>4037</v>
      </c>
      <c r="F121" s="2">
        <v>3108</v>
      </c>
      <c r="G121" s="2">
        <v>162</v>
      </c>
      <c r="H121" s="2">
        <v>476</v>
      </c>
      <c r="I121" s="2">
        <v>0</v>
      </c>
      <c r="J121" s="2" t="str">
        <f>ROUND(100 - (F121+H121)/D121*100,2)</f>
        <v>0</v>
      </c>
    </row>
    <row r="122" spans="1:10">
      <c r="A122" s="2" t="s">
        <v>45</v>
      </c>
      <c r="B122" s="2"/>
      <c r="C122" s="2"/>
      <c r="D122" s="2">
        <v>6449</v>
      </c>
      <c r="E122" s="2">
        <v>4939</v>
      </c>
      <c r="F122" s="2">
        <v>4138</v>
      </c>
      <c r="G122" s="2">
        <v>651</v>
      </c>
      <c r="H122" s="2">
        <v>456</v>
      </c>
      <c r="I122" s="2">
        <v>10</v>
      </c>
      <c r="J122" s="2" t="str">
        <f>ROUND(100 - (F122+H122)/D122*100,2)</f>
        <v>0</v>
      </c>
    </row>
    <row r="123" spans="1:10">
      <c r="A123" s="2" t="s">
        <v>45</v>
      </c>
      <c r="B123" s="2" t="s">
        <v>240</v>
      </c>
      <c r="C123" s="2" t="str">
        <f>HYPERLINK("https://scontent.xx.fbcdn.net/v/t50.12441-16/81293833_2178444432451642_4191765953046836833_n.mp4?_nc_cat=101&amp;_nc_ohc=Wb1YKPViuWoAQkBscTEudia96faVTF9JNQ8FQV_8j7E0BsFo7f2ymyQtQ&amp;_nc_ht=scontent.xx&amp;oh=ab1929a97344bd5db6396e2d353ec949&amp;oe=5E75079B")</f>
        <v>0</v>
      </c>
      <c r="D123" s="2">
        <v>4461</v>
      </c>
      <c r="E123" s="2">
        <v>3837</v>
      </c>
      <c r="F123" s="2">
        <v>3095</v>
      </c>
      <c r="G123" s="2">
        <v>121</v>
      </c>
      <c r="H123" s="2">
        <v>387</v>
      </c>
      <c r="I123" s="2">
        <v>12</v>
      </c>
      <c r="J123" s="2" t="str">
        <f>ROUND(100 - (F123+H123)/D123*100,2)</f>
        <v>0</v>
      </c>
    </row>
    <row r="124" spans="1:10">
      <c r="A124" s="2" t="s">
        <v>45</v>
      </c>
      <c r="B124" s="2" t="s">
        <v>78</v>
      </c>
      <c r="C124" s="2" t="str">
        <f>HYPERLINK("https://scontent.xx.fbcdn.net/v/t51.12442-15/77315327_2438175163066132_5162952587828948710_n.jpg?_nc_cat=107&amp;_nc_ohc=57zUe7UMETYAQkRKzHd0MO1WQrC855zZbbpenEephF5ENbmCENkhGx_2g&amp;_nc_ht=scontent.xx&amp;oh=bd4fa08a817d8040d72c211e8e464b9c&amp;oe=5E72C444")</f>
        <v>0</v>
      </c>
      <c r="D124" s="2">
        <v>5101</v>
      </c>
      <c r="E124" s="2">
        <v>4004</v>
      </c>
      <c r="F124" s="2">
        <v>3262</v>
      </c>
      <c r="G124" s="2">
        <v>125</v>
      </c>
      <c r="H124" s="2">
        <v>591</v>
      </c>
      <c r="I124" s="2">
        <v>0</v>
      </c>
      <c r="J124" s="2" t="str">
        <f>ROUND(100 - (F124+H124)/D124*100,2)</f>
        <v>0</v>
      </c>
    </row>
    <row r="125" spans="1:10">
      <c r="A125" s="2" t="s">
        <v>46</v>
      </c>
      <c r="B125" s="2" t="s">
        <v>78</v>
      </c>
      <c r="C125" s="2" t="str">
        <f>HYPERLINK("https://scontent.xx.fbcdn.net/v/t51.12442-15/75360957_156508712245349_9062636559671306167_n.jpg?_nc_cat=106&amp;_nc_ohc=t70HijVA5ykAQmiW2u8jjzqKvK6fWOT1LkhtdGiCDdZqYQSWTdbsO7Tlg&amp;_nc_ht=scontent.xx&amp;oh=16199b988e3737758bdd57583b3b6d51&amp;oe=5EB1C9A1")</f>
        <v>0</v>
      </c>
      <c r="D125" s="2">
        <v>7312</v>
      </c>
      <c r="E125" s="2">
        <v>5590</v>
      </c>
      <c r="F125" s="2">
        <v>5713</v>
      </c>
      <c r="G125" s="2">
        <v>300</v>
      </c>
      <c r="H125" s="2">
        <v>274</v>
      </c>
      <c r="I125" s="2">
        <v>0</v>
      </c>
      <c r="J125" s="2" t="str">
        <f>ROUND(100 - (F125+H125)/D125*100,2)</f>
        <v>0</v>
      </c>
    </row>
    <row r="126" spans="1:10">
      <c r="A126" s="2" t="s">
        <v>46</v>
      </c>
      <c r="B126" s="2" t="s">
        <v>78</v>
      </c>
      <c r="C126" s="2" t="str">
        <f>HYPERLINK("https://scontent.xx.fbcdn.net/v/t51.12442-15/74602328_167715891263697_1562611313736404001_n.jpg?_nc_cat=103&amp;_nc_ohc=qWQhTLewhKwAQnsah7sNozzsz6oMxMA2BpyefLxS5B2HRjOc2wIFmm_4g&amp;_nc_ht=scontent.xx&amp;oh=845d33d0d06f2167611d2d8be1578024&amp;oe=5EAEA123")</f>
        <v>0</v>
      </c>
      <c r="D126" s="2">
        <v>7189</v>
      </c>
      <c r="E126" s="2">
        <v>5406</v>
      </c>
      <c r="F126" s="2">
        <v>5670</v>
      </c>
      <c r="G126" s="2">
        <v>831</v>
      </c>
      <c r="H126" s="2">
        <v>122</v>
      </c>
      <c r="I126" s="2">
        <v>4</v>
      </c>
      <c r="J126" s="2" t="str">
        <f>ROUND(100 - (F126+H126)/D126*100,2)</f>
        <v>0</v>
      </c>
    </row>
    <row r="127" spans="1:10">
      <c r="A127" s="2" t="s">
        <v>46</v>
      </c>
      <c r="B127" s="2" t="s">
        <v>78</v>
      </c>
      <c r="C127" s="2" t="str">
        <f>HYPERLINK("https://scontent.xx.fbcdn.net/v/t51.12442-15/79450479_2197805777194681_2828258101665019372_n.jpg?_nc_cat=102&amp;_nc_ohc=ygBq4StI4JIAQnD_eVAmE37IajzjEwi-0KEsL8vAfNjy0CJCY3S9uWP6g&amp;_nc_ht=scontent.xx&amp;oh=0426f26417d2bdc6f6ec2b9ac2965612&amp;oe=5EB35BBB")</f>
        <v>0</v>
      </c>
      <c r="D127" s="2">
        <v>6885</v>
      </c>
      <c r="E127" s="2">
        <v>5391</v>
      </c>
      <c r="F127" s="2">
        <v>5737</v>
      </c>
      <c r="G127" s="2">
        <v>730</v>
      </c>
      <c r="H127" s="2">
        <v>67</v>
      </c>
      <c r="I127" s="2">
        <v>1</v>
      </c>
      <c r="J127" s="2" t="str">
        <f>ROUND(100 - (F127+H127)/D127*100,2)</f>
        <v>0</v>
      </c>
    </row>
    <row r="128" spans="1:10">
      <c r="A128" s="2" t="s">
        <v>46</v>
      </c>
      <c r="B128" s="2" t="s">
        <v>78</v>
      </c>
      <c r="C128" s="2" t="str">
        <f>HYPERLINK("https://scontent.xx.fbcdn.net/v/t51.12442-15/75523287_2685488671545125_7907849294017930545_n.jpg?_nc_cat=111&amp;_nc_ohc=4GZlbuFSBlwAQmEbQanMY5U12yj0lCEBWE4L_xwHILi7ArwLc3tL2Ipxw&amp;_nc_ht=scontent.xx&amp;oh=fdec2a34a8e4a21955a507b14d15b7d8&amp;oe=5E7FB3E7")</f>
        <v>0</v>
      </c>
      <c r="D128" s="2">
        <v>6917</v>
      </c>
      <c r="E128" s="2">
        <v>5379</v>
      </c>
      <c r="F128" s="2">
        <v>4714</v>
      </c>
      <c r="G128" s="2">
        <v>625</v>
      </c>
      <c r="H128" s="2">
        <v>300</v>
      </c>
      <c r="I128" s="2">
        <v>23</v>
      </c>
      <c r="J128" s="2" t="str">
        <f>ROUND(100 - (F128+H128)/D128*100,2)</f>
        <v>0</v>
      </c>
    </row>
    <row r="129" spans="1:10">
      <c r="A129" s="2" t="s">
        <v>46</v>
      </c>
      <c r="B129" s="2" t="s">
        <v>240</v>
      </c>
      <c r="C129" s="2" t="str">
        <f>HYPERLINK("https://scontent.xx.fbcdn.net/v/t50.12441-16/81581863_492988468004553_1270891856418769152_n.mp4?_nc_cat=105&amp;_nc_ohc=JH-mz2Ml3uAAQmS7uSnOoRB3YcTFRdDQy5XHSm_cLVRZ42nKoKvdWQNwA&amp;_nc_ht=scontent.xx&amp;oh=b1f9cf97c8caffa95f37147334d4cf2a&amp;oe=5EA9367D")</f>
        <v>0</v>
      </c>
      <c r="D129" s="2">
        <v>6622</v>
      </c>
      <c r="E129" s="2">
        <v>5331</v>
      </c>
      <c r="F129" s="2">
        <v>4728</v>
      </c>
      <c r="G129" s="2">
        <v>302</v>
      </c>
      <c r="H129" s="2">
        <v>395</v>
      </c>
      <c r="I129" s="2">
        <v>3</v>
      </c>
      <c r="J129" s="2" t="str">
        <f>ROUND(100 - (F129+H129)/D129*100,2)</f>
        <v>0</v>
      </c>
    </row>
    <row r="130" spans="1:10">
      <c r="A130" s="2" t="s">
        <v>46</v>
      </c>
      <c r="B130" s="2" t="s">
        <v>78</v>
      </c>
      <c r="C130" s="2" t="str">
        <f>HYPERLINK("https://scontent.xx.fbcdn.net/v/t51.12442-15/79857749_2772306746159677_4374637507979105104_n.jpg?_nc_cat=105&amp;_nc_ohc=cd7O23RlNZwAQnkPMt_1e60vo_VDViiC73wqZnqAbXfPuyNrn0i44Qyqw&amp;_nc_ht=scontent.xx&amp;oh=7eb734ff225d0dcbf7e85a4c1d36f5d8&amp;oe=5E7AB948")</f>
        <v>0</v>
      </c>
      <c r="D130" s="2">
        <v>6252</v>
      </c>
      <c r="E130" s="2">
        <v>5168</v>
      </c>
      <c r="F130" s="2">
        <v>5000</v>
      </c>
      <c r="G130" s="2">
        <v>490</v>
      </c>
      <c r="H130" s="2">
        <v>164</v>
      </c>
      <c r="I130" s="2">
        <v>7</v>
      </c>
      <c r="J130" s="2" t="str">
        <f>ROUND(100 - (F130+H130)/D130*100,2)</f>
        <v>0</v>
      </c>
    </row>
    <row r="131" spans="1:10">
      <c r="A131" s="2" t="s">
        <v>46</v>
      </c>
      <c r="B131" s="2" t="s">
        <v>78</v>
      </c>
      <c r="C131" s="2" t="str">
        <f>HYPERLINK("https://scontent.xx.fbcdn.net/v/t51.12442-15/75458083_119691609513469_155352936402073466_n.jpg?_nc_cat=108&amp;_nc_ohc=17519e7BppEAQkArxbDN5CGqDX-84o28-1U1MnP7tGQYqYYIHxFhEe1AQ&amp;_nc_ht=scontent.xx&amp;oh=82b1d8af3ae67dc1c5fafd50123d67a0&amp;oe=5E7477FE")</f>
        <v>0</v>
      </c>
      <c r="D131" s="2">
        <v>5927</v>
      </c>
      <c r="E131" s="2">
        <v>5166</v>
      </c>
      <c r="F131" s="2">
        <v>4398</v>
      </c>
      <c r="G131" s="2">
        <v>481</v>
      </c>
      <c r="H131" s="2">
        <v>127</v>
      </c>
      <c r="I131" s="2">
        <v>2</v>
      </c>
      <c r="J131" s="2" t="str">
        <f>ROUND(100 - (F131+H131)/D131*100,2)</f>
        <v>0</v>
      </c>
    </row>
    <row r="132" spans="1:10">
      <c r="A132" s="2" t="s">
        <v>46</v>
      </c>
      <c r="B132" s="2" t="s">
        <v>78</v>
      </c>
      <c r="C132" s="2" t="str">
        <f>HYPERLINK("https://scontent.xx.fbcdn.net/v/t51.12442-15/75654086_382014862601420_5195683785990191985_n.jpg?_nc_cat=101&amp;_nc_ohc=_qdqHERSEo8AQmjQuWoG-e5YhPvAAnK_jrTHDnB1jn2ZORiAOX8U38DAw&amp;_nc_ht=scontent.xx&amp;oh=03c91f7277c18321c79e8249a84f2f66&amp;oe=5EB33B00")</f>
        <v>0</v>
      </c>
      <c r="D132" s="2">
        <v>5683</v>
      </c>
      <c r="E132" s="2">
        <v>5092</v>
      </c>
      <c r="F132" s="2">
        <v>4486</v>
      </c>
      <c r="G132" s="2">
        <v>271</v>
      </c>
      <c r="H132" s="2">
        <v>136</v>
      </c>
      <c r="I132" s="2">
        <v>6</v>
      </c>
      <c r="J132" s="2" t="str">
        <f>ROUND(100 - (F132+H132)/D132*100,2)</f>
        <v>0</v>
      </c>
    </row>
    <row r="133" spans="1:10">
      <c r="A133" s="2" t="s">
        <v>46</v>
      </c>
      <c r="B133" s="2" t="s">
        <v>240</v>
      </c>
      <c r="C133" s="2" t="str">
        <f>HYPERLINK("https://scontent.xx.fbcdn.net/v/t50.12441-16/80852949_118226653005551_3093199997955070153_n.mp4?_nc_cat=110&amp;_nc_ohc=_xlp24RBer8AQkLbS5C9Gu-RsreWOVADqUKMK22EZiAhHklHPfG_aLalA&amp;_nc_ht=scontent.xx&amp;oh=acd0f5a97b1595ba3a238b3b768de666&amp;oe=5E72F59D")</f>
        <v>0</v>
      </c>
      <c r="D133" s="2">
        <v>6709</v>
      </c>
      <c r="E133" s="2">
        <v>5049</v>
      </c>
      <c r="F133" s="2">
        <v>2320</v>
      </c>
      <c r="G133" s="2">
        <v>319</v>
      </c>
      <c r="H133" s="2">
        <v>275</v>
      </c>
      <c r="I133" s="2">
        <v>7</v>
      </c>
      <c r="J133" s="2" t="str">
        <f>ROUND(100 - (F133+H133)/D133*100,2)</f>
        <v>0</v>
      </c>
    </row>
    <row r="134" spans="1:10">
      <c r="A134" s="2" t="s">
        <v>48</v>
      </c>
      <c r="B134" s="2" t="s">
        <v>78</v>
      </c>
      <c r="C134" s="2" t="str">
        <f>HYPERLINK("https://scontent.xx.fbcdn.net/v/t51.12442-15/76893577_835733210192695_6714039987867567819_n.jpg?_nc_cat=107&amp;_nc_ohc=GUQHKyG0p1AAQkou3ZsvxCU6Nem-X58dbXE9htDSDtHy_4i_yPaa3R3Sw&amp;_nc_ht=scontent.xx&amp;oh=a80d088423f43f641bd53a8d09f5157d&amp;oe=5EA7439A")</f>
        <v>0</v>
      </c>
      <c r="D134" s="2">
        <v>6069</v>
      </c>
      <c r="E134" s="2">
        <v>4618</v>
      </c>
      <c r="F134" s="2">
        <v>3844</v>
      </c>
      <c r="G134" s="2">
        <v>67</v>
      </c>
      <c r="H134" s="2">
        <v>541</v>
      </c>
      <c r="I134" s="2">
        <v>2</v>
      </c>
      <c r="J134" s="2" t="str">
        <f>ROUND(100 - (F134+H134)/D134*100,2)</f>
        <v>0</v>
      </c>
    </row>
    <row r="135" spans="1:10">
      <c r="A135" s="2" t="s">
        <v>48</v>
      </c>
      <c r="B135" s="2" t="s">
        <v>78</v>
      </c>
      <c r="C135" s="2" t="str">
        <f>HYPERLINK("https://scontent.xx.fbcdn.net/v/t51.12442-15/79385097_175473563513972_2129328810503783230_n.jpg?_nc_cat=105&amp;_nc_ohc=8ecnjYIKyU0AQnI9ltBR9vrAeXQh8RJLZsrfFvZj0U2gjyb6gyw5Cg30w&amp;_nc_ht=scontent.xx&amp;oh=077e337031d7ef6ca5a245373361de80&amp;oe=5E6D9958")</f>
        <v>0</v>
      </c>
      <c r="D135" s="2">
        <v>5054</v>
      </c>
      <c r="E135" s="2">
        <v>3953</v>
      </c>
      <c r="F135" s="2">
        <v>3130</v>
      </c>
      <c r="G135" s="2">
        <v>490</v>
      </c>
      <c r="H135" s="2">
        <v>638</v>
      </c>
      <c r="I135" s="2">
        <v>4</v>
      </c>
      <c r="J135" s="2" t="str">
        <f>ROUND(100 - (F135+H135)/D135*100,2)</f>
        <v>0</v>
      </c>
    </row>
    <row r="136" spans="1:10">
      <c r="A136" s="2" t="s">
        <v>49</v>
      </c>
      <c r="B136" s="2"/>
      <c r="C136" s="2"/>
      <c r="D136" s="2">
        <v>5466</v>
      </c>
      <c r="E136" s="2">
        <v>4129</v>
      </c>
      <c r="F136" s="2">
        <v>4013</v>
      </c>
      <c r="G136" s="2">
        <v>698</v>
      </c>
      <c r="H136" s="2">
        <v>288</v>
      </c>
      <c r="I136" s="2">
        <v>1</v>
      </c>
      <c r="J136" s="2" t="str">
        <f>ROUND(100 - (F136+H136)/D136*100,2)</f>
        <v>0</v>
      </c>
    </row>
    <row r="137" spans="1:10">
      <c r="A137" s="2" t="s">
        <v>49</v>
      </c>
      <c r="B137" s="2"/>
      <c r="C137" s="2"/>
      <c r="D137" s="2">
        <v>6082</v>
      </c>
      <c r="E137" s="2">
        <v>4276</v>
      </c>
      <c r="F137" s="2">
        <v>4330</v>
      </c>
      <c r="G137" s="2">
        <v>765</v>
      </c>
      <c r="H137" s="2">
        <v>452</v>
      </c>
      <c r="I137" s="2">
        <v>1</v>
      </c>
      <c r="J137" s="2" t="str">
        <f>ROUND(100 - (F137+H137)/D137*100,2)</f>
        <v>0</v>
      </c>
    </row>
    <row r="138" spans="1:10">
      <c r="A138" s="2" t="s">
        <v>49</v>
      </c>
      <c r="B138" s="2"/>
      <c r="C138" s="2"/>
      <c r="D138" s="2">
        <v>5177</v>
      </c>
      <c r="E138" s="2">
        <v>4050</v>
      </c>
      <c r="F138" s="2">
        <v>3764</v>
      </c>
      <c r="G138" s="2">
        <v>451</v>
      </c>
      <c r="H138" s="2">
        <v>390</v>
      </c>
      <c r="I138" s="2">
        <v>1</v>
      </c>
      <c r="J138" s="2" t="str">
        <f>ROUND(100 - (F138+H138)/D138*100,2)</f>
        <v>0</v>
      </c>
    </row>
    <row r="139" spans="1:10">
      <c r="A139" s="2" t="s">
        <v>49</v>
      </c>
      <c r="B139" s="2" t="s">
        <v>78</v>
      </c>
      <c r="C139" s="2" t="str">
        <f>HYPERLINK("https://scontent.xx.fbcdn.net/v/t51.12442-15/74415593_160383355219683_661199293437147591_n.jpg?_nc_cat=102&amp;_nc_ohc=CBH7pvHKrCwAQmZpbkZDFH2EWWb-cLspjk0-6LuZNmQY75bHkWhIOhUVA&amp;_nc_ht=scontent.xx&amp;oh=750e21b6e6f5ecfb413b145bdc014b23&amp;oe=5E7A5512")</f>
        <v>0</v>
      </c>
      <c r="D139" s="2">
        <v>6032</v>
      </c>
      <c r="E139" s="2">
        <v>4924</v>
      </c>
      <c r="F139" s="2">
        <v>3940</v>
      </c>
      <c r="G139" s="2">
        <v>73</v>
      </c>
      <c r="H139" s="2">
        <v>549</v>
      </c>
      <c r="I139" s="2">
        <v>10</v>
      </c>
      <c r="J139" s="2" t="str">
        <f>ROUND(100 - (F139+H139)/D139*100,2)</f>
        <v>0</v>
      </c>
    </row>
    <row r="140" spans="1:10">
      <c r="A140" s="2" t="s">
        <v>50</v>
      </c>
      <c r="B140" s="2" t="s">
        <v>78</v>
      </c>
      <c r="C140" s="2" t="str">
        <f>HYPERLINK("https://scontent.xx.fbcdn.net/v/t51.12442-15/78947337_491511564808784_1321473124479125327_n.jpg?_nc_cat=104&amp;_nc_ohc=yWHcH5nPv4UAQklwel8uD6kU2tmqxm01JiBztj0vbZVXVds6Y4hfIyldQ&amp;_nc_ht=scontent.xx&amp;oh=e2fb279f9dc00f02ad95109f3420015c&amp;oe=5E70B8CA")</f>
        <v>0</v>
      </c>
      <c r="D140" s="2">
        <v>6274</v>
      </c>
      <c r="E140" s="2">
        <v>5299</v>
      </c>
      <c r="F140" s="2">
        <v>5063</v>
      </c>
      <c r="G140" s="2">
        <v>162</v>
      </c>
      <c r="H140" s="2">
        <v>252</v>
      </c>
      <c r="I140" s="2">
        <v>1</v>
      </c>
      <c r="J140" s="2" t="str">
        <f>ROUND(100 - (F140+H140)/D140*100,2)</f>
        <v>0</v>
      </c>
    </row>
    <row r="141" spans="1:10">
      <c r="A141" s="2" t="s">
        <v>50</v>
      </c>
      <c r="B141" s="2" t="s">
        <v>78</v>
      </c>
      <c r="C141" s="2" t="str">
        <f>HYPERLINK("https://scontent.xx.fbcdn.net/v/t51.12442-15/80112118_543423599722514_6459653647525903408_n.jpg?_nc_cat=104&amp;_nc_ohc=QlGVJclLCmQAQmIXNHDi247QmC5T3q4yDW2yTxbmPhkwQkNH7duiQCYyg&amp;_nc_ht=scontent.xx&amp;oh=d07f539e9167a49091b1de04d36c0599&amp;oe=5E7820C4")</f>
        <v>0</v>
      </c>
      <c r="D141" s="2">
        <v>5842</v>
      </c>
      <c r="E141" s="2">
        <v>5128</v>
      </c>
      <c r="F141" s="2">
        <v>5121</v>
      </c>
      <c r="G141" s="2">
        <v>233</v>
      </c>
      <c r="H141" s="2">
        <v>117</v>
      </c>
      <c r="I141" s="2">
        <v>2</v>
      </c>
      <c r="J141" s="2" t="str">
        <f>ROUND(100 - (F141+H141)/D141*100,2)</f>
        <v>0</v>
      </c>
    </row>
    <row r="142" spans="1:10">
      <c r="A142" s="2" t="s">
        <v>50</v>
      </c>
      <c r="B142" s="2" t="s">
        <v>240</v>
      </c>
      <c r="C142" s="2" t="str">
        <f>HYPERLINK("https://scontent.xx.fbcdn.net/v/t50.12441-16/80897481_1446710092150692_2074087207224306193_n.mp4?_nc_cat=102&amp;_nc_ohc=AvzCCrz5-oMAQlXEwcd5iduE_UmSZzaCZ9E95uRsbg2FvxFemU1h0Z6_g&amp;_nc_ht=scontent.xx&amp;oh=d2195bf7da13c716fe9fb636ea93714f&amp;oe=5EB27867")</f>
        <v>0</v>
      </c>
      <c r="D142" s="2">
        <v>5839</v>
      </c>
      <c r="E142" s="2">
        <v>5095</v>
      </c>
      <c r="F142" s="2">
        <v>2989</v>
      </c>
      <c r="G142" s="2">
        <v>258</v>
      </c>
      <c r="H142" s="2">
        <v>220</v>
      </c>
      <c r="I142" s="2">
        <v>0</v>
      </c>
      <c r="J142" s="2" t="str">
        <f>ROUND(100 - (F142+H142)/D142*100,2)</f>
        <v>0</v>
      </c>
    </row>
    <row r="143" spans="1:10">
      <c r="A143" s="2" t="s">
        <v>50</v>
      </c>
      <c r="B143" s="2" t="s">
        <v>240</v>
      </c>
      <c r="C143" s="2" t="str">
        <f>HYPERLINK("https://scontent.xx.fbcdn.net/v/t50.12441-16/81650809_102074484596663_8074287758013919413_n.mp4?_nc_cat=102&amp;_nc_ohc=qDQluwQYLmkAQkkWvG9drNvPP-o8ees-KhJ7BkXBJXr9udUdM6-CCfZ4g&amp;_nc_ht=scontent.xx&amp;oh=3997825f324779411256ed0be16f91c5&amp;oe=5E7768E7")</f>
        <v>0</v>
      </c>
      <c r="D143" s="2">
        <v>5640</v>
      </c>
      <c r="E143" s="2">
        <v>4903</v>
      </c>
      <c r="F143" s="2">
        <v>2843</v>
      </c>
      <c r="G143" s="2">
        <v>273</v>
      </c>
      <c r="H143" s="2">
        <v>251</v>
      </c>
      <c r="I143" s="2">
        <v>0</v>
      </c>
      <c r="J143" s="2" t="str">
        <f>ROUND(100 - (F143+H143)/D143*100,2)</f>
        <v>0</v>
      </c>
    </row>
    <row r="144" spans="1:10">
      <c r="A144" s="2" t="s">
        <v>50</v>
      </c>
      <c r="B144" s="2" t="s">
        <v>240</v>
      </c>
      <c r="C144" s="2" t="str">
        <f>HYPERLINK("https://scontent.xx.fbcdn.net/v/t50.12441-16/81610650_1652385874903837_5186681399876394422_n.mp4?_nc_cat=111&amp;_nc_ohc=0jKWOP51L0kAQkSfXl-k7dPsqSVms1Eq1epbgwEHPN-E0LdEKS8N-5fTw&amp;_nc_ht=scontent.xx&amp;oh=13e51bdbd16f486c769915f53b86587e&amp;oe=5E688BD0")</f>
        <v>0</v>
      </c>
      <c r="D144" s="2">
        <v>5900</v>
      </c>
      <c r="E144" s="2">
        <v>4777</v>
      </c>
      <c r="F144" s="2">
        <v>3716</v>
      </c>
      <c r="G144" s="2">
        <v>230</v>
      </c>
      <c r="H144" s="2">
        <v>733</v>
      </c>
      <c r="I144" s="2">
        <v>0</v>
      </c>
      <c r="J144" s="2" t="str">
        <f>ROUND(100 - (F144+H144)/D144*100,2)</f>
        <v>0</v>
      </c>
    </row>
    <row r="145" spans="1:10">
      <c r="A145" s="2" t="s">
        <v>50</v>
      </c>
      <c r="B145" s="2" t="s">
        <v>78</v>
      </c>
      <c r="C145" s="2" t="str">
        <f>HYPERLINK("https://scontent.xx.fbcdn.net/v/t51.12442-15/72327386_1263167740543518_525434703411845605_n.jpg?_nc_cat=100&amp;_nc_ohc=nlkm2gX225UAQm-uEGB5FaGoW7HZ-OutbQapgTWJb7I3PjH9CmLKeES4Q&amp;_nc_ht=scontent.xx&amp;oh=792319838e5f91be5b6de91f3e657a31&amp;oe=5EA90F64")</f>
        <v>0</v>
      </c>
      <c r="D145" s="2">
        <v>6071</v>
      </c>
      <c r="E145" s="2">
        <v>4736</v>
      </c>
      <c r="F145" s="2">
        <v>4253</v>
      </c>
      <c r="G145" s="2">
        <v>324</v>
      </c>
      <c r="H145" s="2">
        <v>286</v>
      </c>
      <c r="I145" s="2">
        <v>16</v>
      </c>
      <c r="J145" s="2" t="str">
        <f>ROUND(100 - (F145+H145)/D145*100,2)</f>
        <v>0</v>
      </c>
    </row>
    <row r="146" spans="1:10">
      <c r="A146" s="2" t="s">
        <v>50</v>
      </c>
      <c r="B146" s="2" t="s">
        <v>78</v>
      </c>
      <c r="C146" s="2" t="str">
        <f>HYPERLINK("https://scontent.xx.fbcdn.net/v/t51.12442-15/77331111_276458989978346_2437475561213053549_n.jpg?_nc_cat=103&amp;_nc_ohc=UtVokRIFa2cAQmyKFkPgiq-dkufeQ1Thwa2nDuhiOasA2G1Clec2DMORw&amp;_nc_ht=scontent.xx&amp;oh=0c004fe074ce128edf1dbee44cccb325&amp;oe=5EA62D40")</f>
        <v>0</v>
      </c>
      <c r="D146" s="2">
        <v>5994</v>
      </c>
      <c r="E146" s="2">
        <v>4603</v>
      </c>
      <c r="F146" s="2">
        <v>4155</v>
      </c>
      <c r="G146" s="2">
        <v>786</v>
      </c>
      <c r="H146" s="2">
        <v>361</v>
      </c>
      <c r="I146" s="2">
        <v>7</v>
      </c>
      <c r="J146" s="2" t="str">
        <f>ROUND(100 - (F146+H146)/D146*100,2)</f>
        <v>0</v>
      </c>
    </row>
    <row r="147" spans="1:10">
      <c r="A147" s="2" t="s">
        <v>50</v>
      </c>
      <c r="B147" s="2" t="s">
        <v>78</v>
      </c>
      <c r="C147" s="2" t="str">
        <f>HYPERLINK("https://scontent.xx.fbcdn.net/v/t51.12442-15/75397750_471157977130459_7389094818315562532_n.jpg?_nc_cat=100&amp;_nc_ohc=ZD5nP1bqj2EAQlxD1-wvym4tnZY9ryOx5a9OLjrLVtWowU3a_zA1xhcIQ&amp;_nc_ht=scontent.xx&amp;oh=708ab8c853e337acc606ec1c44d34b66&amp;oe=5EB341E7")</f>
        <v>0</v>
      </c>
      <c r="D147" s="2">
        <v>5621</v>
      </c>
      <c r="E147" s="2">
        <v>4745</v>
      </c>
      <c r="F147" s="2">
        <v>4139</v>
      </c>
      <c r="G147" s="2">
        <v>281</v>
      </c>
      <c r="H147" s="2">
        <v>323</v>
      </c>
      <c r="I147" s="2">
        <v>7</v>
      </c>
      <c r="J147" s="2" t="str">
        <f>ROUND(100 - (F147+H147)/D147*100,2)</f>
        <v>0</v>
      </c>
    </row>
    <row r="148" spans="1:10">
      <c r="A148" s="2" t="s">
        <v>50</v>
      </c>
      <c r="B148" s="2" t="s">
        <v>78</v>
      </c>
      <c r="C148" s="2" t="str">
        <f>HYPERLINK("https://scontent.xx.fbcdn.net/v/t51.12442-15/79464997_151277402950899_6664285974983838942_n.jpg?_nc_cat=100&amp;_nc_ohc=To9CfvO6jjUAQlIqF6_N7QB9BgImwBkA-HlYDGJfTOJrKx7ZWCkow-PDg&amp;_nc_ht=scontent.xx&amp;oh=8098d2a4102f050586ba213fce0f7eef&amp;oe=5EA50F47")</f>
        <v>0</v>
      </c>
      <c r="D148" s="2">
        <v>5760</v>
      </c>
      <c r="E148" s="2">
        <v>4645</v>
      </c>
      <c r="F148" s="2">
        <v>3944</v>
      </c>
      <c r="G148" s="2">
        <v>251</v>
      </c>
      <c r="H148" s="2">
        <v>576</v>
      </c>
      <c r="I148" s="2">
        <v>5</v>
      </c>
      <c r="J148" s="2" t="str">
        <f>ROUND(100 - (F148+H148)/D148*100,2)</f>
        <v>0</v>
      </c>
    </row>
    <row r="149" spans="1:10">
      <c r="A149" s="2" t="s">
        <v>50</v>
      </c>
      <c r="B149" s="2" t="s">
        <v>78</v>
      </c>
      <c r="C149" s="2" t="str">
        <f>HYPERLINK("https://scontent.xx.fbcdn.net/v/t51.12442-15/71141370_166052864778037_637732047289198563_n.jpg?_nc_cat=103&amp;_nc_ohc=qvPa6--nnaQAQnGGKfx8azKrfpbDJ94jn0ymHIo3RlypuSWc0sQIKtcrA&amp;_nc_ht=scontent.xx&amp;oh=adf2447b85f852f4a5a17e07a0e0cdbc&amp;oe=5E7202BF")</f>
        <v>0</v>
      </c>
      <c r="D149" s="2">
        <v>6014</v>
      </c>
      <c r="E149" s="2">
        <v>4473</v>
      </c>
      <c r="F149" s="2">
        <v>3983</v>
      </c>
      <c r="G149" s="2">
        <v>535</v>
      </c>
      <c r="H149" s="2">
        <v>200</v>
      </c>
      <c r="I149" s="2">
        <v>4</v>
      </c>
      <c r="J149" s="2" t="str">
        <f>ROUND(100 - (F149+H149)/D149*100,2)</f>
        <v>0</v>
      </c>
    </row>
    <row r="150" spans="1:10">
      <c r="A150" s="2" t="s">
        <v>50</v>
      </c>
      <c r="B150" s="2" t="s">
        <v>240</v>
      </c>
      <c r="C150" s="2" t="str">
        <f>HYPERLINK("https://scontent.xx.fbcdn.net/v/t50.12441-16/81634427_1559128237571068_1879277244271671464_n.mp4?_nc_cat=101&amp;_nc_ohc=nNbY1yJ13xcAQlKz_WvFO9qtRp55QOZ7RrRCAfaeneE-MbW8sQX9F1X9A&amp;_nc_ht=scontent.xx&amp;oh=2128703abb71036ee38a84ba3d161387&amp;oe=5E6E9C7B")</f>
        <v>0</v>
      </c>
      <c r="D150" s="2">
        <v>5794</v>
      </c>
      <c r="E150" s="2">
        <v>4377</v>
      </c>
      <c r="F150" s="2">
        <v>3569</v>
      </c>
      <c r="G150" s="2">
        <v>814</v>
      </c>
      <c r="H150" s="2">
        <v>165</v>
      </c>
      <c r="I150" s="2">
        <v>7</v>
      </c>
      <c r="J150" s="2" t="str">
        <f>ROUND(100 - (F150+H150)/D150*100,2)</f>
        <v>0</v>
      </c>
    </row>
    <row r="151" spans="1:10">
      <c r="A151" s="2" t="s">
        <v>50</v>
      </c>
      <c r="B151" s="2" t="s">
        <v>240</v>
      </c>
      <c r="C151" s="2" t="str">
        <f>HYPERLINK("https://scontent.xx.fbcdn.net/v/t50.12441-16/80930543_187450295727785_842562935818200712_n.mp4?_nc_cat=104&amp;_nc_ohc=llW02Viw-Y4AQlO3vsyYkbMt2V21NnxFHrMDvuGxGLUEe5Meoc-h_EJ0w&amp;_nc_ht=scontent.xx&amp;oh=ba396f3a3a791b12c9c3569391e9210d&amp;oe=5E76661B")</f>
        <v>0</v>
      </c>
      <c r="D151" s="2">
        <v>5242</v>
      </c>
      <c r="E151" s="2">
        <v>4378</v>
      </c>
      <c r="F151" s="2">
        <v>3021</v>
      </c>
      <c r="G151" s="2">
        <v>475</v>
      </c>
      <c r="H151" s="2">
        <v>473</v>
      </c>
      <c r="I151" s="2">
        <v>10</v>
      </c>
      <c r="J151" s="2" t="str">
        <f>ROUND(100 - (F151+H151)/D151*100,2)</f>
        <v>0</v>
      </c>
    </row>
    <row r="152" spans="1:10">
      <c r="A152" s="2" t="s">
        <v>52</v>
      </c>
      <c r="B152" s="2" t="s">
        <v>240</v>
      </c>
      <c r="C152" s="2" t="str">
        <f>HYPERLINK("https://scontent.xx.fbcdn.net/v/t50.12441-16/82084306_2594439307344073_3839266077041926089_n.mp4?_nc_cat=110&amp;_nc_ohc=h94QtFQ3GhsAQkvLfiZEZfFOOBRD9NtNypDzS6BIcmxW3DUtuHz0YbVeA&amp;_nc_ht=scontent.xx&amp;oh=77e6d9bd4b7810d5eb174f536da91df9&amp;oe=5E6B11C9")</f>
        <v>0</v>
      </c>
      <c r="D152" s="2">
        <v>4078</v>
      </c>
      <c r="E152" s="2">
        <v>3501</v>
      </c>
      <c r="F152" s="2">
        <v>2468</v>
      </c>
      <c r="G152" s="2">
        <v>53</v>
      </c>
      <c r="H152" s="2">
        <v>369</v>
      </c>
      <c r="I152" s="2">
        <v>0</v>
      </c>
      <c r="J152" s="2" t="str">
        <f>ROUND(100 - (F152+H152)/D152*100,2)</f>
        <v>0</v>
      </c>
    </row>
    <row r="153" spans="1:10">
      <c r="A153" s="2" t="s">
        <v>52</v>
      </c>
      <c r="B153" s="2" t="s">
        <v>240</v>
      </c>
      <c r="C153" s="2" t="str">
        <f>HYPERLINK("https://scontent.xx.fbcdn.net/v/t50.12441-16/81708543_155414152432843_7310118227460833565_n.mp4?_nc_cat=103&amp;_nc_ohc=jWIMBsebxw4AQlM64o5p8qfXQTkx5u3XdOz_OWTDRx3lHiHyphNWAbDeA&amp;_nc_ht=scontent.xx&amp;oh=e23b906ef4934a6bea3f7322321a3dc2&amp;oe=5E6A8877")</f>
        <v>0</v>
      </c>
      <c r="D153" s="2">
        <v>3573</v>
      </c>
      <c r="E153" s="2">
        <v>3213</v>
      </c>
      <c r="F153" s="2">
        <v>2574</v>
      </c>
      <c r="G153" s="2">
        <v>110</v>
      </c>
      <c r="H153" s="2">
        <v>383</v>
      </c>
      <c r="I153" s="2">
        <v>0</v>
      </c>
      <c r="J153" s="2" t="str">
        <f>ROUND(100 - (F153+H153)/D153*100,2)</f>
        <v>0</v>
      </c>
    </row>
    <row r="154" spans="1:10">
      <c r="A154" s="2" t="s">
        <v>52</v>
      </c>
      <c r="B154" s="2" t="s">
        <v>78</v>
      </c>
      <c r="C154" s="2" t="str">
        <f>HYPERLINK("https://scontent.xx.fbcdn.net/v/t51.12442-15/80807973_860058081090651_4885228373494219928_n.jpg?_nc_cat=101&amp;_nc_ohc=wrm3GYpVGCAAQlcvys3a77DPLjZtUF6ueezKNsl4rxWALnTM8yM0WDKMw&amp;_nc_ht=scontent.xx&amp;oh=039ba1b17685a95880a79d002018f33c&amp;oe=5E780D13")</f>
        <v>0</v>
      </c>
      <c r="D154" s="2">
        <v>4009</v>
      </c>
      <c r="E154" s="2">
        <v>3543</v>
      </c>
      <c r="F154" s="2">
        <v>3001</v>
      </c>
      <c r="G154" s="2">
        <v>101</v>
      </c>
      <c r="H154" s="2">
        <v>308</v>
      </c>
      <c r="I154" s="2">
        <v>2</v>
      </c>
      <c r="J154" s="2" t="str">
        <f>ROUND(100 - (F154+H154)/D154*100,2)</f>
        <v>0</v>
      </c>
    </row>
    <row r="155" spans="1:10">
      <c r="A155" s="2" t="s">
        <v>52</v>
      </c>
      <c r="B155" s="2" t="s">
        <v>78</v>
      </c>
      <c r="C155" s="2" t="str">
        <f>HYPERLINK("https://scontent.xx.fbcdn.net/v/t51.12442-15/78810576_163352301690617_8432754919197543802_n.jpg?_nc_cat=103&amp;_nc_ohc=XzlaKrLLRhEAQm9RLKznMnHWb2_GW5z3v1_9Eq7yQEWHH5kfBXtUVqAHw&amp;_nc_ht=scontent.xx&amp;oh=107fc1d164c89540d72ce9f45657523c&amp;oe=5E6AB124")</f>
        <v>0</v>
      </c>
      <c r="D155" s="2">
        <v>3951</v>
      </c>
      <c r="E155" s="2">
        <v>3366</v>
      </c>
      <c r="F155" s="2">
        <v>2949</v>
      </c>
      <c r="G155" s="2">
        <v>186</v>
      </c>
      <c r="H155" s="2">
        <v>304</v>
      </c>
      <c r="I155" s="2">
        <v>3</v>
      </c>
      <c r="J155" s="2" t="str">
        <f>ROUND(100 - (F155+H155)/D155*100,2)</f>
        <v>0</v>
      </c>
    </row>
    <row r="156" spans="1:10">
      <c r="A156" s="2" t="s">
        <v>53</v>
      </c>
      <c r="B156" s="2" t="s">
        <v>78</v>
      </c>
      <c r="C156" s="2" t="str">
        <f>HYPERLINK("https://scontent.xx.fbcdn.net/v/t51.12442-15/78913226_593058118152675_372222924454778656_n.jpg?_nc_cat=105&amp;_nc_ohc=AmijScS9iAAAQkSfhnHc84-RlenDKGMRqCCfIZshAwShjiM5HpYuUJkGA&amp;_nc_ht=scontent.xx&amp;oh=04e25f6dd2b1db537ef06dc02866d27b&amp;oe=5EA6E03D")</f>
        <v>0</v>
      </c>
      <c r="D156" s="2">
        <v>4418</v>
      </c>
      <c r="E156" s="2">
        <v>3701</v>
      </c>
      <c r="F156" s="2">
        <v>2968</v>
      </c>
      <c r="G156" s="2">
        <v>158</v>
      </c>
      <c r="H156" s="2">
        <v>332</v>
      </c>
      <c r="I156" s="2">
        <v>7</v>
      </c>
      <c r="J156" s="2" t="str">
        <f>ROUND(100 - (F156+H156)/D156*100,2)</f>
        <v>0</v>
      </c>
    </row>
    <row r="157" spans="1:10">
      <c r="A157" s="2" t="s">
        <v>54</v>
      </c>
      <c r="B157" s="2"/>
      <c r="C157" s="2"/>
      <c r="D157" s="2">
        <v>4327</v>
      </c>
      <c r="E157" s="2">
        <v>3641</v>
      </c>
      <c r="F157" s="2">
        <v>2960</v>
      </c>
      <c r="G157" s="2">
        <v>163</v>
      </c>
      <c r="H157" s="2">
        <v>416</v>
      </c>
      <c r="I157" s="2">
        <v>0</v>
      </c>
      <c r="J157" s="2" t="str">
        <f>ROUND(100 - (F157+H157)/D157*100,2)</f>
        <v>0</v>
      </c>
    </row>
    <row r="158" spans="1:10">
      <c r="A158" s="2" t="s">
        <v>54</v>
      </c>
      <c r="B158" s="2"/>
      <c r="C158" s="2"/>
      <c r="D158" s="2">
        <v>4120</v>
      </c>
      <c r="E158" s="2">
        <v>3449</v>
      </c>
      <c r="F158" s="2">
        <v>2284</v>
      </c>
      <c r="G158" s="2">
        <v>236</v>
      </c>
      <c r="H158" s="2">
        <v>450</v>
      </c>
      <c r="I158" s="2">
        <v>3</v>
      </c>
      <c r="J158" s="2" t="str">
        <f>ROUND(100 - (F158+H158)/D158*100,2)</f>
        <v>0</v>
      </c>
    </row>
    <row r="159" spans="1:10">
      <c r="A159" s="2" t="s">
        <v>57</v>
      </c>
      <c r="B159" s="2" t="s">
        <v>240</v>
      </c>
      <c r="C159" s="2" t="str">
        <f>HYPERLINK("https://scontent.xx.fbcdn.net/v/t50.12441-16/82232674_152898329377863_8754879287899422746_n.mp4?_nc_cat=108&amp;_nc_ohc=tYEhqQp8bpkAQkPe8nVQsF-u2BOV_wNV4njZc8d9vf8--aWldYOfsMGiw&amp;_nc_ht=scontent.xx&amp;oh=110e9cd2705df4c3f75cb5f0482ba72a&amp;oe=5EA694FB")</f>
        <v>0</v>
      </c>
      <c r="D159" s="2">
        <v>5291</v>
      </c>
      <c r="E159" s="2">
        <v>4449</v>
      </c>
      <c r="F159" s="2">
        <v>3266</v>
      </c>
      <c r="G159" s="2">
        <v>80</v>
      </c>
      <c r="H159" s="2">
        <v>476</v>
      </c>
      <c r="I159" s="2">
        <v>4</v>
      </c>
      <c r="J159" s="2" t="str">
        <f>ROUND(100 - (F159+H159)/D159*100,2)</f>
        <v>0</v>
      </c>
    </row>
    <row r="160" spans="1:10">
      <c r="A160" s="2" t="s">
        <v>57</v>
      </c>
      <c r="B160" s="2" t="s">
        <v>78</v>
      </c>
      <c r="C160" s="2" t="str">
        <f>HYPERLINK("https://scontent.xx.fbcdn.net/v/t51.12442-15/79265733_152559659382057_4088934262496087442_n.jpg?_nc_cat=110&amp;_nc_ohc=h1EGI_VWJz8AQkH_uS_FQkn9RudGnvCm1EV1jZqTlI6g25nYOpxhQahpA&amp;_nc_ht=scontent.xx&amp;oh=5ff371e357e3b2e4ed736cc5d24d5bf3&amp;oe=5E69A73B")</f>
        <v>0</v>
      </c>
      <c r="D160" s="2">
        <v>5248</v>
      </c>
      <c r="E160" s="2">
        <v>4171</v>
      </c>
      <c r="F160" s="2">
        <v>3926</v>
      </c>
      <c r="G160" s="2">
        <v>147</v>
      </c>
      <c r="H160" s="2">
        <v>286</v>
      </c>
      <c r="I160" s="2">
        <v>0</v>
      </c>
      <c r="J160" s="2" t="str">
        <f>ROUND(100 - (F160+H160)/D160*100,2)</f>
        <v>0</v>
      </c>
    </row>
    <row r="161" spans="1:10">
      <c r="A161" s="2" t="s">
        <v>57</v>
      </c>
      <c r="B161" s="2" t="s">
        <v>240</v>
      </c>
      <c r="C161" s="2" t="str">
        <f>HYPERLINK("https://scontent.xx.fbcdn.net/v/t50.12441-16/82173321_3199881400040077_3382678381530676984_n.mp4?_nc_cat=110&amp;_nc_ohc=tQ9mjpHkoZMAQnqV893HYkKgQEFhgPSQoXaVQ-wEr5xB6N-vr3Aay-HVw&amp;_nc_ht=scontent.xx&amp;oh=5199ac51f08ec46061c5be803f789f72&amp;oe=5EA9790B")</f>
        <v>0</v>
      </c>
      <c r="D161" s="2">
        <v>5866</v>
      </c>
      <c r="E161" s="2">
        <v>4070</v>
      </c>
      <c r="F161" s="2">
        <v>3681</v>
      </c>
      <c r="G161" s="2">
        <v>590</v>
      </c>
      <c r="H161" s="2">
        <v>615</v>
      </c>
      <c r="I161" s="2">
        <v>0</v>
      </c>
      <c r="J161" s="2" t="str">
        <f>ROUND(100 - (F161+H161)/D161*100,2)</f>
        <v>0</v>
      </c>
    </row>
    <row r="162" spans="1:10">
      <c r="A162" s="2" t="s">
        <v>57</v>
      </c>
      <c r="B162" s="2" t="s">
        <v>240</v>
      </c>
      <c r="C162" s="2" t="str">
        <f>HYPERLINK("https://scontent.xx.fbcdn.net/v/t50.12441-16/82158919_629113297909001_4130488003032871172_n.mp4?_nc_cat=101&amp;_nc_ohc=8G_2Y1pWQ0cAQkGwrsb_MvEN-36QP3gsgj0nLS1A4MdkhrUevM4x8KzJg&amp;_nc_ht=scontent.xx&amp;oh=33d4f21cbe78d8b0f782368d83d067b8&amp;oe=5E6B90D1")</f>
        <v>0</v>
      </c>
      <c r="D162" s="2">
        <v>6255</v>
      </c>
      <c r="E162" s="2">
        <v>4117</v>
      </c>
      <c r="F162" s="2">
        <v>2116</v>
      </c>
      <c r="G162" s="2">
        <v>629</v>
      </c>
      <c r="H162" s="2">
        <v>473</v>
      </c>
      <c r="I162" s="2">
        <v>13</v>
      </c>
      <c r="J162" s="2" t="str">
        <f>ROUND(100 - (F162+H162)/D162*100,2)</f>
        <v>0</v>
      </c>
    </row>
    <row r="163" spans="1:10">
      <c r="A163" s="2" t="s">
        <v>58</v>
      </c>
      <c r="B163" s="2" t="s">
        <v>78</v>
      </c>
      <c r="C163" s="2" t="str">
        <f>HYPERLINK("https://scontent.xx.fbcdn.net/v/t51.12442-15/79376424_465564031040271_4470296802177970188_n.jpg?_nc_cat=104&amp;_nc_ohc=wpsqPP1MmwUAQmwALoXlR8R4Haz8G-2502OIDB2Eg2licS8g8OWfzqC4Q&amp;_nc_ht=scontent.xx&amp;oh=419f9774a97e8b946d125de8a793c345&amp;oe=5E6CF331")</f>
        <v>0</v>
      </c>
      <c r="D163" s="2">
        <v>4359</v>
      </c>
      <c r="E163" s="2">
        <v>4088</v>
      </c>
      <c r="F163" s="2">
        <v>2894</v>
      </c>
      <c r="G163" s="2">
        <v>37</v>
      </c>
      <c r="H163" s="2">
        <v>433</v>
      </c>
      <c r="I163" s="2">
        <v>4</v>
      </c>
      <c r="J163" s="2" t="str">
        <f>ROUND(100 - (F163+H163)/D163*100,2)</f>
        <v>0</v>
      </c>
    </row>
    <row r="164" spans="1:10">
      <c r="A164" s="2" t="s">
        <v>59</v>
      </c>
      <c r="B164" s="2"/>
      <c r="C164" s="2"/>
      <c r="D164" s="2" t="str">
        <f>SUM(D2:D163)</f>
        <v>0</v>
      </c>
      <c r="E164" s="2" t="str">
        <f>SUM(E2:E163)</f>
        <v>0</v>
      </c>
      <c r="F164" s="2" t="str">
        <f>SUM(F2:F163)</f>
        <v>0</v>
      </c>
      <c r="G164" s="2" t="str">
        <f>SUM(G2:G163)</f>
        <v>0</v>
      </c>
      <c r="H164" s="2" t="str">
        <f>SUM(H2:H163)</f>
        <v>0</v>
      </c>
      <c r="I164" s="2" t="str">
        <f>SUM(I2:I163)</f>
        <v>0</v>
      </c>
      <c r="J164" s="2" t="str">
        <f>ROUND(100 - (F164+H164)/D164*100,2)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A1"/>
    <mergeCell ref="B1:B1"/>
    <mergeCell ref="C1:C1"/>
    <mergeCell ref="D1:D1"/>
    <mergeCell ref="E1:E1"/>
    <mergeCell ref="F1:F1"/>
    <mergeCell ref="G1:G1"/>
    <mergeCell ref="H1:H1"/>
    <mergeCell ref="I1:I1"/>
    <mergeCell ref="J1:J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89"/>
  <sheetViews>
    <sheetView tabSelected="0" workbookViewId="0" showGridLines="true" showRowColHeaders="1">
      <selection activeCell="A1" sqref="A1:E89"/>
    </sheetView>
  </sheetViews>
  <sheetFormatPr defaultRowHeight="14.4" outlineLevelRow="0" outlineLevelCol="0"/>
  <cols>
    <col min="1" max="1" width="20" customWidth="true" style="0"/>
    <col min="2" max="2" width="17" customWidth="true" style="0"/>
    <col min="3" max="3" width="17" customWidth="true" style="0"/>
    <col min="4" max="4" width="44" customWidth="true" style="0"/>
    <col min="5" max="5" width="80" customWidth="true" style="0"/>
  </cols>
  <sheetData>
    <row r="1" spans="1:5">
      <c r="A1" s="1" t="s">
        <v>0</v>
      </c>
      <c r="B1" s="1" t="s">
        <v>241</v>
      </c>
      <c r="C1" s="1" t="s">
        <v>242</v>
      </c>
      <c r="D1" s="1" t="s">
        <v>62</v>
      </c>
      <c r="E1" s="1" t="s">
        <v>61</v>
      </c>
    </row>
    <row r="2" spans="1:5">
      <c r="A2" s="2" t="s">
        <v>243</v>
      </c>
      <c r="B2" s="2"/>
      <c r="C2" s="2" t="s">
        <v>244</v>
      </c>
      <c r="D2" s="2"/>
      <c r="E2" s="2"/>
    </row>
    <row r="3" spans="1:5">
      <c r="A3" s="2" t="s">
        <v>245</v>
      </c>
      <c r="B3" s="2"/>
      <c r="C3" s="2" t="s">
        <v>244</v>
      </c>
      <c r="D3" s="2"/>
      <c r="E3" s="2"/>
    </row>
    <row r="4" spans="1:5">
      <c r="A4" s="2" t="s">
        <v>246</v>
      </c>
      <c r="B4" s="2"/>
      <c r="C4" s="2" t="s">
        <v>244</v>
      </c>
      <c r="D4" s="2"/>
      <c r="E4" s="2"/>
    </row>
    <row r="5" spans="1:5">
      <c r="A5" s="2" t="s">
        <v>247</v>
      </c>
      <c r="B5" s="2"/>
      <c r="C5" s="2" t="s">
        <v>244</v>
      </c>
      <c r="D5" s="2"/>
      <c r="E5" s="2"/>
    </row>
    <row r="6" spans="1:5">
      <c r="A6" s="2" t="s">
        <v>248</v>
      </c>
      <c r="B6" s="2"/>
      <c r="C6" s="2" t="s">
        <v>244</v>
      </c>
      <c r="D6" s="2"/>
      <c r="E6" s="2"/>
    </row>
    <row r="7" spans="1:5">
      <c r="A7" s="2" t="s">
        <v>249</v>
      </c>
      <c r="B7" s="2"/>
      <c r="C7" s="2" t="s">
        <v>244</v>
      </c>
      <c r="D7" s="2"/>
      <c r="E7" s="2"/>
    </row>
    <row r="8" spans="1:5">
      <c r="A8" s="2" t="s">
        <v>250</v>
      </c>
      <c r="B8" s="2"/>
      <c r="C8" s="2" t="s">
        <v>244</v>
      </c>
      <c r="D8" s="2"/>
      <c r="E8" s="2"/>
    </row>
    <row r="9" spans="1:5">
      <c r="A9" s="2" t="s">
        <v>251</v>
      </c>
      <c r="B9" s="2"/>
      <c r="C9" s="2" t="s">
        <v>244</v>
      </c>
      <c r="D9" s="2"/>
      <c r="E9" s="2"/>
    </row>
    <row r="10" spans="1:5">
      <c r="A10" s="2" t="s">
        <v>252</v>
      </c>
      <c r="B10" s="2"/>
      <c r="C10" s="2" t="s">
        <v>244</v>
      </c>
      <c r="D10" s="2"/>
      <c r="E10" s="2"/>
    </row>
    <row r="11" spans="1:5">
      <c r="A11" s="2" t="s">
        <v>253</v>
      </c>
      <c r="B11" s="2"/>
      <c r="C11" s="2" t="s">
        <v>244</v>
      </c>
      <c r="D11" s="2"/>
      <c r="E11" s="2"/>
    </row>
    <row r="12" spans="1:5">
      <c r="A12" s="2" t="s">
        <v>254</v>
      </c>
      <c r="B12" s="2"/>
      <c r="C12" s="2" t="s">
        <v>244</v>
      </c>
      <c r="D12" s="2"/>
      <c r="E12" s="2"/>
    </row>
    <row r="13" spans="1:5">
      <c r="A13" s="2" t="s">
        <v>255</v>
      </c>
      <c r="B13" s="2"/>
      <c r="C13" s="2" t="s">
        <v>244</v>
      </c>
      <c r="D13" s="2"/>
      <c r="E13" s="2"/>
    </row>
    <row r="14" spans="1:5">
      <c r="A14" s="2" t="s">
        <v>256</v>
      </c>
      <c r="B14" s="2"/>
      <c r="C14" s="2" t="s">
        <v>257</v>
      </c>
      <c r="D14" s="2"/>
      <c r="E14" s="2"/>
    </row>
    <row r="15" spans="1:5">
      <c r="A15" s="2" t="s">
        <v>258</v>
      </c>
      <c r="B15" s="2"/>
      <c r="C15" s="2" t="s">
        <v>257</v>
      </c>
      <c r="D15" s="2"/>
      <c r="E15" s="2"/>
    </row>
    <row r="16" spans="1:5">
      <c r="A16" s="2" t="s">
        <v>259</v>
      </c>
      <c r="B16" s="2"/>
      <c r="C16" s="2" t="s">
        <v>244</v>
      </c>
      <c r="D16" s="2"/>
      <c r="E16" s="2"/>
    </row>
    <row r="17" spans="1:5">
      <c r="A17" s="2" t="s">
        <v>260</v>
      </c>
      <c r="B17" s="2"/>
      <c r="C17" s="2" t="s">
        <v>244</v>
      </c>
      <c r="D17" s="2"/>
      <c r="E17" s="2"/>
    </row>
    <row r="18" spans="1:5">
      <c r="A18" s="2" t="s">
        <v>261</v>
      </c>
      <c r="B18" s="2"/>
      <c r="C18" s="2" t="s">
        <v>244</v>
      </c>
      <c r="D18" s="2"/>
      <c r="E18" s="2"/>
    </row>
    <row r="19" spans="1:5">
      <c r="A19" s="2" t="s">
        <v>262</v>
      </c>
      <c r="B19" s="2"/>
      <c r="C19" s="2" t="s">
        <v>244</v>
      </c>
      <c r="D19" s="2"/>
      <c r="E19" s="2"/>
    </row>
    <row r="20" spans="1:5">
      <c r="A20" s="2" t="s">
        <v>263</v>
      </c>
      <c r="B20" s="2"/>
      <c r="C20" s="2" t="s">
        <v>244</v>
      </c>
      <c r="D20" s="2"/>
      <c r="E20" s="2"/>
    </row>
    <row r="21" spans="1:5">
      <c r="A21" s="2" t="s">
        <v>264</v>
      </c>
      <c r="B21" s="2"/>
      <c r="C21" s="2" t="s">
        <v>244</v>
      </c>
      <c r="D21" s="2"/>
      <c r="E21" s="2"/>
    </row>
    <row r="22" spans="1:5">
      <c r="A22" s="2" t="s">
        <v>265</v>
      </c>
      <c r="B22" s="2"/>
      <c r="C22" s="2" t="s">
        <v>244</v>
      </c>
      <c r="D22" s="2"/>
      <c r="E22" s="2"/>
    </row>
    <row r="23" spans="1:5">
      <c r="A23" s="2" t="s">
        <v>266</v>
      </c>
      <c r="B23" s="2"/>
      <c r="C23" s="2" t="s">
        <v>244</v>
      </c>
      <c r="D23" s="2"/>
      <c r="E23" s="2"/>
    </row>
    <row r="24" spans="1:5">
      <c r="A24" s="2" t="s">
        <v>267</v>
      </c>
      <c r="B24" s="2"/>
      <c r="C24" s="2" t="s">
        <v>257</v>
      </c>
      <c r="D24" s="2"/>
      <c r="E24" s="2"/>
    </row>
    <row r="25" spans="1:5">
      <c r="A25" s="2" t="s">
        <v>268</v>
      </c>
      <c r="B25" s="2"/>
      <c r="C25" s="2" t="s">
        <v>257</v>
      </c>
      <c r="D25" s="2"/>
      <c r="E25" s="2"/>
    </row>
    <row r="26" spans="1:5">
      <c r="A26" s="2" t="s">
        <v>269</v>
      </c>
      <c r="B26" s="2"/>
      <c r="C26" s="2" t="s">
        <v>257</v>
      </c>
      <c r="D26" s="2"/>
      <c r="E26" s="2"/>
    </row>
    <row r="27" spans="1:5">
      <c r="A27" s="2" t="s">
        <v>270</v>
      </c>
      <c r="B27" s="2"/>
      <c r="C27" s="2" t="s">
        <v>257</v>
      </c>
      <c r="D27" s="2"/>
      <c r="E27" s="2"/>
    </row>
    <row r="28" spans="1:5">
      <c r="A28" s="2" t="s">
        <v>271</v>
      </c>
      <c r="B28" s="2"/>
      <c r="C28" s="2" t="s">
        <v>257</v>
      </c>
      <c r="D28" s="2"/>
      <c r="E28" s="2"/>
    </row>
    <row r="29" spans="1:5">
      <c r="A29" s="2" t="s">
        <v>272</v>
      </c>
      <c r="B29" s="2"/>
      <c r="C29" s="2" t="s">
        <v>257</v>
      </c>
      <c r="D29" s="2"/>
      <c r="E29" s="2"/>
    </row>
    <row r="30" spans="1:5">
      <c r="A30" s="2" t="s">
        <v>273</v>
      </c>
      <c r="B30" s="2"/>
      <c r="C30" s="2" t="s">
        <v>257</v>
      </c>
      <c r="D30" s="2"/>
      <c r="E30" s="2"/>
    </row>
    <row r="31" spans="1:5">
      <c r="A31" s="2" t="s">
        <v>274</v>
      </c>
      <c r="B31" s="2"/>
      <c r="C31" s="2" t="s">
        <v>257</v>
      </c>
      <c r="D31" s="2"/>
      <c r="E31" s="2"/>
    </row>
    <row r="32" spans="1:5">
      <c r="A32" s="2" t="s">
        <v>275</v>
      </c>
      <c r="B32" s="2"/>
      <c r="C32" s="2" t="s">
        <v>257</v>
      </c>
      <c r="D32" s="2"/>
      <c r="E32" s="2"/>
    </row>
    <row r="33" spans="1:5">
      <c r="A33" s="2" t="s">
        <v>276</v>
      </c>
      <c r="B33" s="2"/>
      <c r="C33" s="2" t="s">
        <v>257</v>
      </c>
      <c r="D33" s="2"/>
      <c r="E33" s="2"/>
    </row>
    <row r="34" spans="1:5">
      <c r="A34" s="2" t="s">
        <v>277</v>
      </c>
      <c r="B34" s="2"/>
      <c r="C34" s="2" t="s">
        <v>244</v>
      </c>
      <c r="D34" s="2"/>
      <c r="E34" s="2"/>
    </row>
    <row r="35" spans="1:5">
      <c r="A35" s="2" t="s">
        <v>278</v>
      </c>
      <c r="B35" s="2"/>
      <c r="C35" s="2" t="s">
        <v>257</v>
      </c>
      <c r="D35" s="2"/>
      <c r="E35" s="2"/>
    </row>
    <row r="36" spans="1:5">
      <c r="A36" s="2" t="s">
        <v>279</v>
      </c>
      <c r="B36" s="2"/>
      <c r="C36" s="2" t="s">
        <v>257</v>
      </c>
      <c r="D36" s="2"/>
      <c r="E36" s="2"/>
    </row>
    <row r="37" spans="1:5">
      <c r="A37" s="2" t="s">
        <v>280</v>
      </c>
      <c r="B37" s="2"/>
      <c r="C37" s="2" t="s">
        <v>257</v>
      </c>
      <c r="D37" s="2"/>
      <c r="E37" s="2"/>
    </row>
    <row r="38" spans="1:5">
      <c r="A38" s="2" t="s">
        <v>281</v>
      </c>
      <c r="B38" s="2"/>
      <c r="C38" s="2" t="s">
        <v>257</v>
      </c>
      <c r="D38" s="2"/>
      <c r="E38" s="2"/>
    </row>
    <row r="39" spans="1:5">
      <c r="A39" s="2" t="s">
        <v>282</v>
      </c>
      <c r="B39" s="2"/>
      <c r="C39" s="2" t="s">
        <v>257</v>
      </c>
      <c r="D39" s="2"/>
      <c r="E39" s="2"/>
    </row>
    <row r="40" spans="1:5">
      <c r="A40" s="2" t="s">
        <v>283</v>
      </c>
      <c r="B40" s="2"/>
      <c r="C40" s="2" t="s">
        <v>257</v>
      </c>
      <c r="D40" s="2"/>
      <c r="E40" s="2"/>
    </row>
    <row r="41" spans="1:5">
      <c r="A41" s="2" t="s">
        <v>284</v>
      </c>
      <c r="B41" s="2"/>
      <c r="C41" s="2" t="s">
        <v>257</v>
      </c>
      <c r="D41" s="2"/>
      <c r="E41" s="2"/>
    </row>
    <row r="42" spans="1:5">
      <c r="A42" s="2" t="s">
        <v>285</v>
      </c>
      <c r="B42" s="2"/>
      <c r="C42" s="2" t="s">
        <v>257</v>
      </c>
      <c r="D42" s="2"/>
      <c r="E42" s="2"/>
    </row>
    <row r="43" spans="1:5">
      <c r="A43" s="2" t="s">
        <v>286</v>
      </c>
      <c r="B43" s="2"/>
      <c r="C43" s="2" t="s">
        <v>257</v>
      </c>
      <c r="D43" s="2"/>
      <c r="E43" s="2"/>
    </row>
    <row r="44" spans="1:5">
      <c r="A44" s="2" t="s">
        <v>287</v>
      </c>
      <c r="B44" s="2"/>
      <c r="C44" s="2" t="s">
        <v>257</v>
      </c>
      <c r="D44" s="2"/>
      <c r="E44" s="2"/>
    </row>
    <row r="45" spans="1:5">
      <c r="A45" s="2" t="s">
        <v>288</v>
      </c>
      <c r="B45" s="2"/>
      <c r="C45" s="2" t="s">
        <v>257</v>
      </c>
      <c r="D45" s="2"/>
      <c r="E45" s="2"/>
    </row>
    <row r="46" spans="1:5">
      <c r="A46" s="2" t="s">
        <v>289</v>
      </c>
      <c r="B46" s="2"/>
      <c r="C46" s="2" t="s">
        <v>257</v>
      </c>
      <c r="D46" s="2"/>
      <c r="E46" s="2"/>
    </row>
    <row r="47" spans="1:5">
      <c r="A47" s="2" t="s">
        <v>290</v>
      </c>
      <c r="B47" s="2"/>
      <c r="C47" s="2" t="s">
        <v>257</v>
      </c>
      <c r="D47" s="2"/>
      <c r="E47" s="2"/>
    </row>
    <row r="48" spans="1:5">
      <c r="A48" s="2" t="s">
        <v>291</v>
      </c>
      <c r="B48" s="2"/>
      <c r="C48" s="2" t="s">
        <v>257</v>
      </c>
      <c r="D48" s="2"/>
      <c r="E48" s="2"/>
    </row>
    <row r="49" spans="1:5">
      <c r="A49" s="2" t="s">
        <v>292</v>
      </c>
      <c r="B49" s="2"/>
      <c r="C49" s="2" t="s">
        <v>257</v>
      </c>
      <c r="D49" s="2"/>
      <c r="E49" s="2"/>
    </row>
    <row r="50" spans="1:5">
      <c r="A50" s="2" t="s">
        <v>292</v>
      </c>
      <c r="B50" s="2"/>
      <c r="C50" s="2" t="s">
        <v>257</v>
      </c>
      <c r="D50" s="2"/>
      <c r="E50" s="2"/>
    </row>
    <row r="51" spans="1:5">
      <c r="A51" s="2" t="s">
        <v>293</v>
      </c>
      <c r="B51" s="2"/>
      <c r="C51" s="2" t="s">
        <v>244</v>
      </c>
      <c r="D51" s="2"/>
      <c r="E51" s="2"/>
    </row>
    <row r="52" spans="1:5">
      <c r="A52" s="2" t="s">
        <v>294</v>
      </c>
      <c r="B52" s="2"/>
      <c r="C52" s="2" t="s">
        <v>257</v>
      </c>
      <c r="D52" s="2"/>
      <c r="E52" s="2"/>
    </row>
    <row r="53" spans="1:5">
      <c r="A53" s="2" t="s">
        <v>295</v>
      </c>
      <c r="B53" s="2"/>
      <c r="C53" s="2" t="s">
        <v>244</v>
      </c>
      <c r="D53" s="2"/>
      <c r="E53" s="2"/>
    </row>
    <row r="54" spans="1:5">
      <c r="A54" s="2" t="s">
        <v>296</v>
      </c>
      <c r="B54" s="2"/>
      <c r="C54" s="2" t="s">
        <v>257</v>
      </c>
      <c r="D54" s="2"/>
      <c r="E54" s="2"/>
    </row>
    <row r="55" spans="1:5">
      <c r="A55" s="2" t="s">
        <v>297</v>
      </c>
      <c r="B55" s="2"/>
      <c r="C55" s="2" t="s">
        <v>257</v>
      </c>
      <c r="D55" s="2"/>
      <c r="E55" s="2"/>
    </row>
    <row r="56" spans="1:5">
      <c r="A56" s="2" t="s">
        <v>298</v>
      </c>
      <c r="B56" s="2"/>
      <c r="C56" s="2" t="s">
        <v>257</v>
      </c>
      <c r="D56" s="2"/>
      <c r="E56" s="2"/>
    </row>
    <row r="57" spans="1:5">
      <c r="A57" s="2" t="s">
        <v>299</v>
      </c>
      <c r="B57" s="2"/>
      <c r="C57" s="2" t="s">
        <v>257</v>
      </c>
      <c r="D57" s="2"/>
      <c r="E57" s="2"/>
    </row>
    <row r="58" spans="1:5">
      <c r="A58" s="2" t="s">
        <v>300</v>
      </c>
      <c r="B58" s="2"/>
      <c r="C58" s="2" t="s">
        <v>257</v>
      </c>
      <c r="D58" s="2"/>
      <c r="E58" s="2"/>
    </row>
    <row r="59" spans="1:5">
      <c r="A59" s="2" t="s">
        <v>301</v>
      </c>
      <c r="B59" s="2"/>
      <c r="C59" s="2" t="s">
        <v>257</v>
      </c>
      <c r="D59" s="2"/>
      <c r="E59" s="2"/>
    </row>
    <row r="60" spans="1:5">
      <c r="A60" s="2" t="s">
        <v>302</v>
      </c>
      <c r="B60" s="2"/>
      <c r="C60" s="2" t="s">
        <v>257</v>
      </c>
      <c r="D60" s="2"/>
      <c r="E60" s="2"/>
    </row>
    <row r="61" spans="1:5">
      <c r="A61" s="2" t="s">
        <v>303</v>
      </c>
      <c r="B61" s="2"/>
      <c r="C61" s="2" t="s">
        <v>257</v>
      </c>
      <c r="D61" s="2"/>
      <c r="E61" s="2"/>
    </row>
    <row r="62" spans="1:5">
      <c r="A62" s="2" t="s">
        <v>304</v>
      </c>
      <c r="B62" s="2"/>
      <c r="C62" s="2" t="s">
        <v>257</v>
      </c>
      <c r="D62" s="2"/>
      <c r="E62" s="2"/>
    </row>
    <row r="63" spans="1:5">
      <c r="A63" s="2" t="s">
        <v>305</v>
      </c>
      <c r="B63" s="2"/>
      <c r="C63" s="2" t="s">
        <v>257</v>
      </c>
      <c r="D63" s="2"/>
      <c r="E63" s="2"/>
    </row>
    <row r="64" spans="1:5">
      <c r="A64" s="2" t="s">
        <v>306</v>
      </c>
      <c r="B64" s="2"/>
      <c r="C64" s="2" t="s">
        <v>257</v>
      </c>
      <c r="D64" s="2"/>
      <c r="E64" s="2"/>
    </row>
    <row r="65" spans="1:5">
      <c r="A65" s="2" t="s">
        <v>307</v>
      </c>
      <c r="B65" s="2"/>
      <c r="C65" s="2" t="s">
        <v>244</v>
      </c>
      <c r="D65" s="2"/>
      <c r="E65" s="2"/>
    </row>
    <row r="66" spans="1:5">
      <c r="A66" s="2" t="s">
        <v>308</v>
      </c>
      <c r="B66" s="2"/>
      <c r="C66" s="2" t="s">
        <v>257</v>
      </c>
      <c r="D66" s="2"/>
      <c r="E66" s="2"/>
    </row>
    <row r="67" spans="1:5">
      <c r="A67" s="2" t="s">
        <v>309</v>
      </c>
      <c r="B67" s="2"/>
      <c r="C67" s="2" t="s">
        <v>244</v>
      </c>
      <c r="D67" s="2"/>
      <c r="E67" s="2"/>
    </row>
    <row r="68" spans="1:5">
      <c r="A68" s="2" t="s">
        <v>310</v>
      </c>
      <c r="B68" s="2"/>
      <c r="C68" s="2" t="s">
        <v>244</v>
      </c>
      <c r="D68" s="2"/>
      <c r="E68" s="2"/>
    </row>
    <row r="69" spans="1:5">
      <c r="A69" s="2" t="s">
        <v>311</v>
      </c>
      <c r="B69" s="2"/>
      <c r="C69" s="2" t="s">
        <v>244</v>
      </c>
      <c r="D69" s="2"/>
      <c r="E69" s="2"/>
    </row>
    <row r="70" spans="1:5">
      <c r="A70" s="2" t="s">
        <v>312</v>
      </c>
      <c r="B70" s="2"/>
      <c r="C70" s="2" t="s">
        <v>257</v>
      </c>
      <c r="D70" s="2"/>
      <c r="E70" s="2"/>
    </row>
    <row r="71" spans="1:5">
      <c r="A71" s="2" t="s">
        <v>313</v>
      </c>
      <c r="B71" s="2"/>
      <c r="C71" s="2" t="s">
        <v>257</v>
      </c>
      <c r="D71" s="2"/>
      <c r="E71" s="2"/>
    </row>
    <row r="72" spans="1:5">
      <c r="A72" s="2" t="s">
        <v>314</v>
      </c>
      <c r="B72" s="2"/>
      <c r="C72" s="2" t="s">
        <v>257</v>
      </c>
      <c r="D72" s="2"/>
      <c r="E72" s="2"/>
    </row>
    <row r="73" spans="1:5">
      <c r="A73" s="2" t="s">
        <v>315</v>
      </c>
      <c r="B73" s="2"/>
      <c r="C73" s="2" t="s">
        <v>257</v>
      </c>
      <c r="D73" s="2"/>
      <c r="E73" s="2"/>
    </row>
    <row r="74" spans="1:5">
      <c r="A74" s="2" t="s">
        <v>316</v>
      </c>
      <c r="B74" s="2"/>
      <c r="C74" s="2" t="s">
        <v>244</v>
      </c>
      <c r="D74" s="2"/>
      <c r="E74" s="2"/>
    </row>
    <row r="75" spans="1:5">
      <c r="A75" s="2" t="s">
        <v>317</v>
      </c>
      <c r="B75" s="2"/>
      <c r="C75" s="2" t="s">
        <v>257</v>
      </c>
      <c r="D75" s="2"/>
      <c r="E75" s="2"/>
    </row>
    <row r="76" spans="1:5">
      <c r="A76" s="2" t="s">
        <v>318</v>
      </c>
      <c r="B76" s="2"/>
      <c r="C76" s="2" t="s">
        <v>257</v>
      </c>
      <c r="D76" s="2"/>
      <c r="E76" s="2"/>
    </row>
    <row r="77" spans="1:5">
      <c r="A77" s="2" t="s">
        <v>319</v>
      </c>
      <c r="B77" s="2"/>
      <c r="C77" s="2" t="s">
        <v>257</v>
      </c>
      <c r="D77" s="2"/>
      <c r="E77" s="2"/>
    </row>
    <row r="78" spans="1:5">
      <c r="A78" s="2" t="s">
        <v>320</v>
      </c>
      <c r="B78" s="2"/>
      <c r="C78" s="2" t="s">
        <v>257</v>
      </c>
      <c r="D78" s="2"/>
      <c r="E78" s="2"/>
    </row>
    <row r="79" spans="1:5">
      <c r="A79" s="2" t="s">
        <v>321</v>
      </c>
      <c r="B79" s="2"/>
      <c r="C79" s="2" t="s">
        <v>257</v>
      </c>
      <c r="D79" s="2"/>
      <c r="E79" s="2"/>
    </row>
    <row r="80" spans="1:5">
      <c r="A80" s="2" t="s">
        <v>322</v>
      </c>
      <c r="B80" s="2"/>
      <c r="C80" s="2" t="s">
        <v>244</v>
      </c>
      <c r="D80" s="2"/>
      <c r="E80" s="2"/>
    </row>
    <row r="81" spans="1:5">
      <c r="A81" s="2" t="s">
        <v>323</v>
      </c>
      <c r="B81" s="2"/>
      <c r="C81" s="2" t="s">
        <v>244</v>
      </c>
      <c r="D81" s="2"/>
      <c r="E81" s="2"/>
    </row>
    <row r="82" spans="1:5">
      <c r="A82" s="2" t="s">
        <v>324</v>
      </c>
      <c r="B82" s="2"/>
      <c r="C82" s="2" t="s">
        <v>244</v>
      </c>
      <c r="D82" s="2"/>
      <c r="E82" s="2"/>
    </row>
    <row r="83" spans="1:5">
      <c r="A83" s="2" t="s">
        <v>325</v>
      </c>
      <c r="B83" s="2"/>
      <c r="C83" s="2" t="s">
        <v>257</v>
      </c>
      <c r="D83" s="2"/>
      <c r="E83" s="2"/>
    </row>
    <row r="84" spans="1:5">
      <c r="A84" s="2" t="s">
        <v>326</v>
      </c>
      <c r="B84" s="2"/>
      <c r="C84" s="2" t="s">
        <v>257</v>
      </c>
      <c r="D84" s="2"/>
      <c r="E84" s="2"/>
    </row>
    <row r="85" spans="1:5">
      <c r="A85" s="2" t="s">
        <v>327</v>
      </c>
      <c r="B85" s="2"/>
      <c r="C85" s="2" t="s">
        <v>257</v>
      </c>
      <c r="D85" s="2"/>
      <c r="E85" s="2"/>
    </row>
    <row r="86" spans="1:5">
      <c r="A86" s="2" t="s">
        <v>328</v>
      </c>
      <c r="B86" s="2"/>
      <c r="C86" s="2" t="s">
        <v>257</v>
      </c>
      <c r="D86" s="2"/>
      <c r="E86" s="2"/>
    </row>
    <row r="87" spans="1:5">
      <c r="A87" s="2" t="s">
        <v>329</v>
      </c>
      <c r="B87" s="2"/>
      <c r="C87" s="2" t="s">
        <v>257</v>
      </c>
      <c r="D87" s="2"/>
      <c r="E87" s="2"/>
    </row>
    <row r="88" spans="1:5">
      <c r="A88" s="2" t="s">
        <v>330</v>
      </c>
      <c r="B88" s="2"/>
      <c r="C88" s="2" t="s">
        <v>244</v>
      </c>
      <c r="D88" s="2"/>
      <c r="E88" s="2"/>
    </row>
    <row r="89" spans="1:5">
      <c r="A89" s="2"/>
      <c r="B89" s="2"/>
      <c r="C89" s="2"/>
      <c r="D89" s="2"/>
      <c r="E89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A1"/>
    <mergeCell ref="B1:B1"/>
    <mergeCell ref="C1:C1"/>
    <mergeCell ref="D1:D1"/>
    <mergeCell ref="E1:E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"/>
  <sheetViews>
    <sheetView tabSelected="0" workbookViewId="0" showGridLines="true" showRowColHeaders="1">
      <selection activeCell="I1" sqref="I1:I1"/>
    </sheetView>
  </sheetViews>
  <sheetFormatPr defaultRowHeight="14.4" outlineLevelRow="0" outlineLevelCol="0"/>
  <cols>
    <col min="1" max="1" width="20" customWidth="true" style="0"/>
    <col min="2" max="2" width="30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</cols>
  <sheetData>
    <row r="1" spans="1:9">
      <c r="A1" s="1" t="s">
        <v>0</v>
      </c>
      <c r="B1" s="1" t="s">
        <v>331</v>
      </c>
      <c r="C1" s="1" t="s">
        <v>72</v>
      </c>
      <c r="D1" s="1" t="s">
        <v>8</v>
      </c>
      <c r="E1" s="1" t="s">
        <v>332</v>
      </c>
      <c r="F1" s="1" t="s">
        <v>333</v>
      </c>
      <c r="G1" s="1" t="s">
        <v>73</v>
      </c>
      <c r="H1" s="1" t="s">
        <v>77</v>
      </c>
      <c r="I1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A1"/>
    <mergeCell ref="B1:B1"/>
    <mergeCell ref="C1:C1"/>
    <mergeCell ref="D1:D1"/>
    <mergeCell ref="E1:E1"/>
    <mergeCell ref="F1:F1"/>
    <mergeCell ref="G1:G1"/>
    <mergeCell ref="H1:H1"/>
    <mergeCell ref="I1:I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Total </vt:lpstr>
      <vt:lpstr>Posts</vt:lpstr>
      <vt:lpstr>Hashtags</vt:lpstr>
      <vt:lpstr>Audience</vt:lpstr>
      <vt:lpstr>Stories</vt:lpstr>
      <vt:lpstr>Mentions</vt:lpstr>
      <vt:lpstr>Advertising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2020-04-09T17:56:17+03:00</dcterms:created>
  <dcterms:modified xsi:type="dcterms:W3CDTF">2020-04-09T17:56:17+03:00</dcterms:modified>
  <dc:title>Untitled Spreadsheet</dc:title>
  <dc:description/>
  <dc:subject/>
  <cp:keywords/>
  <cp:category/>
</cp:coreProperties>
</file>